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seifertj\stavby\Přejezdy Mšeno - Mladá Boleslav\nové zadání\pro výběrko\"/>
    </mc:Choice>
  </mc:AlternateContent>
  <bookViews>
    <workbookView xWindow="450" yWindow="-465" windowWidth="20730" windowHeight="11760" tabRatio="694" firstSheet="1" activeTab="1"/>
  </bookViews>
  <sheets>
    <sheet name="Náklady související" sheetId="1" state="hidden" r:id="rId1"/>
    <sheet name="Požadavky na výkon a fukci P+R" sheetId="20" r:id="rId2"/>
    <sheet name="SO 98-98" sheetId="19" r:id="rId3"/>
    <sheet name="Náklady stavební" sheetId="2" state="hidden" r:id="rId4"/>
    <sheet name="Tabulky stavby" sheetId="4" state="hidden" r:id="rId5"/>
    <sheet name="Stavebni_naklady" sheetId="5" state="hidden" r:id="rId6"/>
  </sheets>
  <definedNames>
    <definedName name="_xlnm.Print_Titles" localSheetId="1">'Požadavky na výkon a fukci P+R'!$2:$2</definedName>
    <definedName name="_xlnm.Print_Area" localSheetId="1">'Požadavky na výkon a fukci P+R'!$A$1:$E$8</definedName>
    <definedName name="_xlnm.Print_Area" localSheetId="2">'SO 98-98'!$B$1:$L$36</definedName>
  </definedNames>
  <calcPr calcId="162913"/>
</workbook>
</file>

<file path=xl/calcChain.xml><?xml version="1.0" encoding="utf-8"?>
<calcChain xmlns="http://schemas.openxmlformats.org/spreadsheetml/2006/main">
  <c r="E8" i="19" l="1"/>
  <c r="E7" i="19"/>
  <c r="F74" i="2" l="1"/>
  <c r="F56" i="2"/>
  <c r="F47" i="2"/>
  <c r="F38" i="2"/>
  <c r="F29" i="2"/>
  <c r="F11" i="2"/>
  <c r="F20" i="2"/>
  <c r="F19" i="2" l="1"/>
  <c r="F46" i="2"/>
  <c r="F28" i="2"/>
  <c r="F37" i="2"/>
  <c r="F55" i="2"/>
  <c r="F73" i="2"/>
  <c r="F64" i="2"/>
  <c r="J32" i="19"/>
  <c r="J28" i="19"/>
  <c r="J22" i="19"/>
  <c r="J18" i="19"/>
  <c r="J14" i="19"/>
  <c r="B14" i="19"/>
  <c r="B18" i="19" l="1"/>
  <c r="B22" i="19" l="1"/>
  <c r="B28" i="19" l="1"/>
  <c r="B32" i="19" s="1"/>
  <c r="F63" i="2" l="1"/>
  <c r="F72" i="2"/>
  <c r="R69" i="2" s="1"/>
  <c r="F62" i="2"/>
  <c r="F54" i="2" l="1"/>
  <c r="R51" i="2" s="1"/>
  <c r="F44" i="2"/>
  <c r="F45" i="2"/>
  <c r="R42" i="2" s="1"/>
  <c r="F35" i="2"/>
  <c r="F36" i="2"/>
  <c r="F71" i="2"/>
  <c r="R60" i="2"/>
  <c r="U15" i="5"/>
  <c r="S15" i="5"/>
  <c r="Q15" i="5"/>
  <c r="O15" i="5"/>
  <c r="C5" i="1"/>
  <c r="C4" i="1"/>
  <c r="C3" i="1"/>
  <c r="C2" i="1"/>
  <c r="C1" i="1"/>
  <c r="F65" i="2" l="1"/>
  <c r="R33" i="2"/>
  <c r="F53" i="2"/>
  <c r="Q42" i="2"/>
  <c r="P42" i="2"/>
  <c r="H7" i="5" l="1"/>
  <c r="P60" i="2"/>
  <c r="Q60" i="2"/>
  <c r="K3" i="5" l="1"/>
  <c r="K2" i="5"/>
  <c r="G7" i="5" l="1"/>
  <c r="G6" i="5"/>
  <c r="G5" i="5"/>
  <c r="G4" i="5"/>
  <c r="F7" i="5"/>
  <c r="F5" i="5"/>
  <c r="F6" i="5"/>
  <c r="F4" i="5"/>
  <c r="F12" i="5"/>
  <c r="G12" i="5"/>
  <c r="A7" i="1" l="1"/>
  <c r="F27" i="2" l="1"/>
  <c r="F18" i="2"/>
  <c r="F26" i="2" l="1"/>
  <c r="F17" i="2"/>
  <c r="F43" i="2" l="1"/>
  <c r="F41" i="2" s="1"/>
  <c r="F52" i="2" l="1"/>
  <c r="F50" i="2" s="1"/>
  <c r="H41" i="2"/>
  <c r="G41" i="2"/>
  <c r="F70" i="2"/>
  <c r="F68" i="2" s="1"/>
  <c r="G50" i="2" l="1"/>
  <c r="H50" i="2"/>
  <c r="F34" i="2"/>
  <c r="F32" i="2" s="1"/>
  <c r="G68" i="2"/>
  <c r="H68" i="2"/>
  <c r="F61" i="2" l="1"/>
  <c r="F59" i="2" s="1"/>
  <c r="G59" i="2" s="1"/>
  <c r="P51" i="2"/>
  <c r="Q51" i="2"/>
  <c r="Q69" i="2"/>
  <c r="P69" i="2"/>
  <c r="J33" i="2"/>
  <c r="O33" i="2"/>
  <c r="G32" i="2"/>
  <c r="N33" i="2"/>
  <c r="L33" i="2"/>
  <c r="M33" i="2"/>
  <c r="I33" i="2"/>
  <c r="K33" i="2"/>
  <c r="H32" i="2"/>
  <c r="H59" i="2" l="1"/>
  <c r="Q33" i="2"/>
  <c r="P33" i="2"/>
  <c r="F25" i="2" l="1"/>
  <c r="F16" i="2"/>
  <c r="F10" i="2" l="1"/>
  <c r="H6" i="5" s="1"/>
  <c r="P6" i="5" l="1"/>
  <c r="R6" i="5" s="1"/>
  <c r="R2" i="5"/>
  <c r="Q2" i="5"/>
  <c r="P2" i="5"/>
  <c r="O2" i="5"/>
  <c r="N2" i="5"/>
  <c r="M2" i="5"/>
  <c r="B7" i="4"/>
  <c r="B14" i="4"/>
  <c r="B13" i="4"/>
  <c r="B12" i="4"/>
  <c r="B10" i="4"/>
  <c r="B8" i="4"/>
  <c r="B6" i="4"/>
  <c r="B18" i="1"/>
  <c r="R4" i="2"/>
  <c r="P4" i="2"/>
  <c r="R87" i="2"/>
  <c r="Q87" i="2"/>
  <c r="P87" i="2"/>
  <c r="R78" i="2"/>
  <c r="Q78" i="2"/>
  <c r="P78" i="2"/>
  <c r="R24" i="2"/>
  <c r="R15" i="2"/>
  <c r="N4" i="2"/>
  <c r="L4" i="2"/>
  <c r="J4" i="2"/>
  <c r="Z13" i="2" s="1"/>
  <c r="W7" i="2"/>
  <c r="X7" i="2"/>
  <c r="Y7" i="2"/>
  <c r="AB7" i="2"/>
  <c r="AA7" i="2"/>
  <c r="Z7" i="2"/>
  <c r="AC7" i="2"/>
  <c r="AD7" i="2"/>
  <c r="AE7" i="2"/>
  <c r="AH7" i="2"/>
  <c r="AG7" i="2"/>
  <c r="AF7" i="2"/>
  <c r="AI7" i="2"/>
  <c r="AJ7" i="2"/>
  <c r="AK7" i="2"/>
  <c r="AN7" i="2"/>
  <c r="AM7" i="2"/>
  <c r="AL7" i="2"/>
  <c r="F86" i="2"/>
  <c r="N87" i="2" s="1"/>
  <c r="F77" i="2"/>
  <c r="O78" i="2" s="1"/>
  <c r="F23" i="2"/>
  <c r="M24" i="2" s="1"/>
  <c r="F14" i="2"/>
  <c r="F9" i="2" l="1"/>
  <c r="H5" i="5" s="1"/>
  <c r="F8" i="2"/>
  <c r="H4" i="5" s="1"/>
  <c r="I87" i="2"/>
  <c r="H77" i="2"/>
  <c r="G77" i="2"/>
  <c r="I78" i="2"/>
  <c r="O87" i="2"/>
  <c r="L87" i="2"/>
  <c r="N78" i="2"/>
  <c r="H86" i="2"/>
  <c r="M87" i="2"/>
  <c r="J87" i="2"/>
  <c r="K87" i="2"/>
  <c r="G86" i="2"/>
  <c r="L78" i="2"/>
  <c r="G23" i="2"/>
  <c r="L24" i="2"/>
  <c r="H23" i="2"/>
  <c r="J24" i="2"/>
  <c r="O24" i="2"/>
  <c r="K24" i="2"/>
  <c r="I24" i="2"/>
  <c r="N24" i="2"/>
  <c r="AC16" i="2"/>
  <c r="AC17" i="2"/>
  <c r="AI20" i="2"/>
  <c r="W18" i="2"/>
  <c r="AL14" i="2"/>
  <c r="AF17" i="2"/>
  <c r="W16" i="2"/>
  <c r="AL18" i="2"/>
  <c r="AF20" i="2"/>
  <c r="AC13" i="2"/>
  <c r="W14" i="2"/>
  <c r="AF14" i="2"/>
  <c r="AL20" i="2"/>
  <c r="AF15" i="2"/>
  <c r="W17" i="2"/>
  <c r="Z20" i="2"/>
  <c r="O15" i="2" s="1"/>
  <c r="AI13" i="2"/>
  <c r="H14" i="2"/>
  <c r="AI18" i="2"/>
  <c r="AC18" i="2"/>
  <c r="W13" i="2"/>
  <c r="I15" i="2" s="1"/>
  <c r="AI16" i="2"/>
  <c r="AI15" i="2"/>
  <c r="AL15" i="2"/>
  <c r="AC14" i="2"/>
  <c r="AI14" i="2"/>
  <c r="W20" i="2"/>
  <c r="AF13" i="2"/>
  <c r="AC15" i="2"/>
  <c r="K78" i="2"/>
  <c r="P3" i="5"/>
  <c r="W15" i="2"/>
  <c r="Z18" i="2"/>
  <c r="AL16" i="2"/>
  <c r="G14" i="2"/>
  <c r="AC20" i="2"/>
  <c r="Z17" i="2"/>
  <c r="AI17" i="2"/>
  <c r="Z16" i="2"/>
  <c r="L15" i="2" s="1"/>
  <c r="AF16" i="2"/>
  <c r="Z14" i="2"/>
  <c r="J15" i="2" s="1"/>
  <c r="AF18" i="2"/>
  <c r="AL17" i="2"/>
  <c r="AL13" i="2"/>
  <c r="Z15" i="2"/>
  <c r="J78" i="2"/>
  <c r="M78" i="2"/>
  <c r="R3" i="5"/>
  <c r="K4" i="5"/>
  <c r="R10" i="5" l="1"/>
  <c r="P10" i="5"/>
  <c r="K15" i="2"/>
  <c r="R6" i="2"/>
  <c r="R3" i="2" s="1"/>
  <c r="B22" i="1" s="1"/>
  <c r="C36" i="4" s="1"/>
  <c r="M15" i="2"/>
  <c r="K42" i="2"/>
  <c r="K69" i="2"/>
  <c r="K51" i="2"/>
  <c r="K60" i="2"/>
  <c r="I42" i="2"/>
  <c r="I51" i="2"/>
  <c r="I69" i="2"/>
  <c r="I60" i="2"/>
  <c r="N51" i="2"/>
  <c r="N69" i="2"/>
  <c r="N42" i="2"/>
  <c r="N60" i="2"/>
  <c r="O51" i="2"/>
  <c r="O69" i="2"/>
  <c r="O42" i="2"/>
  <c r="O60" i="2"/>
  <c r="M42" i="2"/>
  <c r="M51" i="2"/>
  <c r="M69" i="2"/>
  <c r="M60" i="2"/>
  <c r="J69" i="2"/>
  <c r="J42" i="2"/>
  <c r="J51" i="2"/>
  <c r="J60" i="2"/>
  <c r="L51" i="2"/>
  <c r="L42" i="2"/>
  <c r="L69" i="2"/>
  <c r="L60" i="2"/>
  <c r="N15" i="2"/>
  <c r="P7" i="5"/>
  <c r="R8" i="5"/>
  <c r="P8" i="5"/>
  <c r="P9" i="5"/>
  <c r="R7" i="5"/>
  <c r="R13" i="5" s="1"/>
  <c r="R9" i="5"/>
  <c r="P15" i="2"/>
  <c r="Q15" i="2"/>
  <c r="H8" i="5"/>
  <c r="Q24" i="2"/>
  <c r="P24" i="2"/>
  <c r="N3" i="5"/>
  <c r="N10" i="5" s="1"/>
  <c r="P13" i="5" l="1"/>
  <c r="M10" i="5"/>
  <c r="T10" i="5" s="1"/>
  <c r="N7" i="5"/>
  <c r="N9" i="5"/>
  <c r="N8" i="5"/>
  <c r="M8" i="5" s="1"/>
  <c r="T8" i="5" s="1"/>
  <c r="N13" i="5" l="1"/>
  <c r="M9" i="5"/>
  <c r="T9" i="5" s="1"/>
  <c r="M7" i="5"/>
  <c r="M13" i="5" s="1"/>
  <c r="T7" i="5" l="1"/>
  <c r="E22" i="4" s="1"/>
  <c r="F7" i="2" l="1"/>
  <c r="H12" i="5" l="1"/>
  <c r="N11" i="5" s="1"/>
  <c r="F5" i="2"/>
  <c r="O6" i="2" s="1"/>
  <c r="E1" i="20" l="1"/>
  <c r="P11" i="5"/>
  <c r="P14" i="5" s="1"/>
  <c r="R11" i="5"/>
  <c r="R14" i="5" s="1"/>
  <c r="N14" i="5"/>
  <c r="O3" i="2"/>
  <c r="H5" i="2"/>
  <c r="N6" i="2"/>
  <c r="N3" i="2" s="1"/>
  <c r="B15" i="1" s="1"/>
  <c r="M6" i="2"/>
  <c r="L6" i="2"/>
  <c r="J6" i="2"/>
  <c r="I6" i="2"/>
  <c r="K6" i="2"/>
  <c r="G5" i="2"/>
  <c r="F2" i="2" s="1"/>
  <c r="T3" i="2" s="1"/>
  <c r="H14" i="5"/>
  <c r="J3" i="2" l="1"/>
  <c r="I3" i="2"/>
  <c r="B10" i="1" s="1"/>
  <c r="R12" i="5"/>
  <c r="R15" i="5" s="1"/>
  <c r="N12" i="5"/>
  <c r="N15" i="5" s="1"/>
  <c r="P12" i="5"/>
  <c r="P15" i="5" s="1"/>
  <c r="M11" i="5"/>
  <c r="M14" i="5" s="1"/>
  <c r="F1" i="2"/>
  <c r="B20" i="1" s="1"/>
  <c r="P6" i="2"/>
  <c r="P3" i="2" s="1"/>
  <c r="B17" i="1" s="1"/>
  <c r="C13" i="4"/>
  <c r="E25" i="4"/>
  <c r="C31" i="4"/>
  <c r="Q6" i="2"/>
  <c r="Q3" i="2" s="1"/>
  <c r="B21" i="1" s="1"/>
  <c r="M3" i="2"/>
  <c r="B14" i="1" s="1"/>
  <c r="C6" i="1"/>
  <c r="C29" i="1"/>
  <c r="K14" i="19" s="1"/>
  <c r="C30" i="1"/>
  <c r="K18" i="19" s="1"/>
  <c r="B16" i="1"/>
  <c r="L18" i="19" l="1"/>
  <c r="L14" i="19"/>
  <c r="T14" i="5"/>
  <c r="T11" i="5"/>
  <c r="M12" i="5"/>
  <c r="M15" i="5" s="1"/>
  <c r="H22" i="4"/>
  <c r="H21" i="4"/>
  <c r="C35" i="4"/>
  <c r="C32" i="4"/>
  <c r="H24" i="4"/>
  <c r="E23" i="4"/>
  <c r="C30" i="4"/>
  <c r="C35" i="1"/>
  <c r="B19" i="1"/>
  <c r="B11" i="1"/>
  <c r="K3" i="2"/>
  <c r="C31" i="1"/>
  <c r="K22" i="19" s="1"/>
  <c r="L22" i="19" l="1"/>
  <c r="T12" i="5"/>
  <c r="T13" i="5"/>
  <c r="B12" i="1"/>
  <c r="E24" i="4" s="1"/>
  <c r="L3" i="2"/>
  <c r="B13" i="1" s="1"/>
  <c r="H23" i="4"/>
  <c r="C34" i="4"/>
  <c r="C33" i="4"/>
  <c r="C29" i="4"/>
  <c r="C32" i="1"/>
  <c r="K28" i="19" s="1"/>
  <c r="C33" i="1"/>
  <c r="K32" i="19" s="1"/>
  <c r="L32" i="19" l="1"/>
  <c r="L28" i="19"/>
  <c r="C10" i="4"/>
  <c r="T15" i="5"/>
  <c r="C8" i="4"/>
  <c r="H25" i="4"/>
  <c r="H26" i="4"/>
  <c r="C37" i="4"/>
  <c r="K2" i="19" l="1"/>
  <c r="C6" i="4"/>
  <c r="C14" i="4"/>
  <c r="E26" i="4"/>
  <c r="E21" i="4" s="1"/>
  <c r="E20" i="4" s="1"/>
  <c r="H20" i="4"/>
  <c r="C15" i="4" l="1"/>
  <c r="C16" i="4" s="1"/>
  <c r="C17" i="4" s="1"/>
</calcChain>
</file>

<file path=xl/comments1.xml><?xml version="1.0" encoding="utf-8"?>
<comments xmlns="http://schemas.openxmlformats.org/spreadsheetml/2006/main">
  <authors>
    <author>Salavová Mariana, Ing.</author>
  </authors>
  <commentList>
    <comment ref="K4" authorId="0" shapeId="0">
      <text>
        <r>
          <rPr>
            <b/>
            <u/>
            <sz val="11"/>
            <color indexed="81"/>
            <rFont val="Arial"/>
            <family val="2"/>
            <charset val="238"/>
          </rPr>
          <t>1. až 3. místo obor:</t>
        </r>
        <r>
          <rPr>
            <b/>
            <u/>
            <sz val="9"/>
            <color indexed="81"/>
            <rFont val="Arial"/>
            <family val="2"/>
            <charset val="238"/>
          </rPr>
          <t xml:space="preserve">
</t>
        </r>
        <r>
          <rPr>
            <b/>
            <sz val="9"/>
            <color indexed="81"/>
            <rFont val="Arial"/>
            <family val="2"/>
            <charset val="238"/>
          </rPr>
          <t xml:space="preserve">obory stavebních objektů:
</t>
        </r>
        <r>
          <rPr>
            <b/>
            <i/>
            <sz val="9"/>
            <color indexed="81"/>
            <rFont val="Arial"/>
            <family val="2"/>
            <charset val="238"/>
          </rPr>
          <t>801</t>
        </r>
        <r>
          <rPr>
            <i/>
            <sz val="9"/>
            <color indexed="81"/>
            <rFont val="Arial"/>
            <family val="2"/>
            <charset val="238"/>
          </rPr>
          <t xml:space="preserve"> Budovy občanské výstavby
</t>
        </r>
        <r>
          <rPr>
            <b/>
            <i/>
            <sz val="9"/>
            <color indexed="81"/>
            <rFont val="Arial"/>
            <family val="2"/>
            <charset val="238"/>
          </rPr>
          <t>802</t>
        </r>
        <r>
          <rPr>
            <i/>
            <sz val="9"/>
            <color indexed="81"/>
            <rFont val="Arial"/>
            <family val="2"/>
            <charset val="238"/>
          </rPr>
          <t xml:space="preserve"> Haly občanské výstavby
</t>
        </r>
        <r>
          <rPr>
            <b/>
            <i/>
            <sz val="9"/>
            <color indexed="81"/>
            <rFont val="Arial"/>
            <family val="2"/>
            <charset val="238"/>
          </rPr>
          <t>803</t>
        </r>
        <r>
          <rPr>
            <i/>
            <sz val="9"/>
            <color indexed="81"/>
            <rFont val="Arial"/>
            <family val="2"/>
            <charset val="238"/>
          </rPr>
          <t xml:space="preserve"> Budovy pro bydlení
</t>
        </r>
        <r>
          <rPr>
            <b/>
            <i/>
            <sz val="9"/>
            <color indexed="81"/>
            <rFont val="Arial"/>
            <family val="2"/>
            <charset val="238"/>
          </rPr>
          <t>811</t>
        </r>
        <r>
          <rPr>
            <i/>
            <sz val="9"/>
            <color indexed="81"/>
            <rFont val="Arial"/>
            <family val="2"/>
            <charset val="238"/>
          </rPr>
          <t xml:space="preserve"> Haly pro výrobu a služby
</t>
        </r>
        <r>
          <rPr>
            <b/>
            <i/>
            <sz val="9"/>
            <color indexed="81"/>
            <rFont val="Arial"/>
            <family val="2"/>
            <charset val="238"/>
          </rPr>
          <t>812</t>
        </r>
        <r>
          <rPr>
            <i/>
            <sz val="9"/>
            <color indexed="81"/>
            <rFont val="Arial"/>
            <family val="2"/>
            <charset val="238"/>
          </rPr>
          <t xml:space="preserve"> Budovy pro výrobu a služby
</t>
        </r>
        <r>
          <rPr>
            <b/>
            <i/>
            <sz val="9"/>
            <color indexed="81"/>
            <rFont val="Arial"/>
            <family val="2"/>
            <charset val="238"/>
          </rPr>
          <t>813</t>
        </r>
        <r>
          <rPr>
            <i/>
            <sz val="9"/>
            <color indexed="81"/>
            <rFont val="Arial"/>
            <family val="2"/>
            <charset val="238"/>
          </rPr>
          <t xml:space="preserve"> Věže, stožáry a komíny
</t>
        </r>
        <r>
          <rPr>
            <b/>
            <i/>
            <sz val="9"/>
            <color indexed="81"/>
            <rFont val="Arial"/>
            <family val="2"/>
            <charset val="238"/>
          </rPr>
          <t>814</t>
        </r>
        <r>
          <rPr>
            <i/>
            <sz val="9"/>
            <color indexed="81"/>
            <rFont val="Arial"/>
            <family val="2"/>
            <charset val="238"/>
          </rPr>
          <t xml:space="preserve"> Nádrže a jímky čistíren vod a ostatní pozemní nádrže,  
        jímky zásobníky a jámy
</t>
        </r>
        <r>
          <rPr>
            <b/>
            <i/>
            <sz val="9"/>
            <color indexed="81"/>
            <rFont val="Arial"/>
            <family val="2"/>
            <charset val="238"/>
          </rPr>
          <t>815</t>
        </r>
        <r>
          <rPr>
            <i/>
            <sz val="9"/>
            <color indexed="81"/>
            <rFont val="Arial"/>
            <family val="2"/>
            <charset val="238"/>
          </rPr>
          <t xml:space="preserve"> Objekty pozemní zvláštní
</t>
        </r>
        <r>
          <rPr>
            <b/>
            <i/>
            <sz val="9"/>
            <color indexed="81"/>
            <rFont val="Arial"/>
            <family val="2"/>
            <charset val="238"/>
          </rPr>
          <t>817</t>
        </r>
        <r>
          <rPr>
            <i/>
            <sz val="9"/>
            <color indexed="81"/>
            <rFont val="Arial"/>
            <family val="2"/>
            <charset val="238"/>
          </rPr>
          <t xml:space="preserve"> Objekty jaderných zařízení
</t>
        </r>
        <r>
          <rPr>
            <b/>
            <i/>
            <sz val="9"/>
            <color indexed="81"/>
            <rFont val="Arial"/>
            <family val="2"/>
            <charset val="238"/>
          </rPr>
          <t>821</t>
        </r>
        <r>
          <rPr>
            <i/>
            <sz val="9"/>
            <color indexed="81"/>
            <rFont val="Arial"/>
            <family val="2"/>
            <charset val="238"/>
          </rPr>
          <t xml:space="preserve"> Mosty
</t>
        </r>
        <r>
          <rPr>
            <b/>
            <i/>
            <sz val="9"/>
            <color indexed="81"/>
            <rFont val="Arial"/>
            <family val="2"/>
            <charset val="238"/>
          </rPr>
          <t>822</t>
        </r>
        <r>
          <rPr>
            <i/>
            <sz val="9"/>
            <color indexed="81"/>
            <rFont val="Arial"/>
            <family val="2"/>
            <charset val="238"/>
          </rPr>
          <t xml:space="preserve"> Komunikace pozemní a letiště
</t>
        </r>
        <r>
          <rPr>
            <b/>
            <i/>
            <sz val="9"/>
            <color indexed="81"/>
            <rFont val="Arial"/>
            <family val="2"/>
            <charset val="238"/>
          </rPr>
          <t>823</t>
        </r>
        <r>
          <rPr>
            <i/>
            <sz val="9"/>
            <color indexed="81"/>
            <rFont val="Arial"/>
            <family val="2"/>
            <charset val="238"/>
          </rPr>
          <t xml:space="preserve"> Plochy a úpravy území
</t>
        </r>
        <r>
          <rPr>
            <b/>
            <i/>
            <sz val="9"/>
            <color indexed="81"/>
            <rFont val="Arial"/>
            <family val="2"/>
            <charset val="238"/>
          </rPr>
          <t>824</t>
        </r>
        <r>
          <rPr>
            <i/>
            <sz val="9"/>
            <color indexed="81"/>
            <rFont val="Arial"/>
            <family val="2"/>
            <charset val="238"/>
          </rPr>
          <t xml:space="preserve"> Dráhy kolejové
</t>
        </r>
        <r>
          <rPr>
            <b/>
            <i/>
            <sz val="9"/>
            <color indexed="81"/>
            <rFont val="Arial"/>
            <family val="2"/>
            <charset val="238"/>
          </rPr>
          <t>825</t>
        </r>
        <r>
          <rPr>
            <i/>
            <sz val="9"/>
            <color indexed="81"/>
            <rFont val="Arial"/>
            <family val="2"/>
            <charset val="238"/>
          </rPr>
          <t xml:space="preserve"> Objekty podzemní (mimo důlní)
</t>
        </r>
        <r>
          <rPr>
            <b/>
            <i/>
            <sz val="9"/>
            <color indexed="81"/>
            <rFont val="Arial"/>
            <family val="2"/>
            <charset val="238"/>
          </rPr>
          <t>826</t>
        </r>
        <r>
          <rPr>
            <i/>
            <sz val="9"/>
            <color indexed="81"/>
            <rFont val="Arial"/>
            <family val="2"/>
            <charset val="238"/>
          </rPr>
          <t xml:space="preserve"> Objekty podzemní důlní
</t>
        </r>
        <r>
          <rPr>
            <b/>
            <i/>
            <sz val="9"/>
            <color indexed="81"/>
            <rFont val="Arial"/>
            <family val="2"/>
            <charset val="238"/>
          </rPr>
          <t>827</t>
        </r>
        <r>
          <rPr>
            <i/>
            <sz val="9"/>
            <color indexed="81"/>
            <rFont val="Arial"/>
            <family val="2"/>
            <charset val="238"/>
          </rPr>
          <t xml:space="preserve"> Vedení trubní dálková a přípojná
</t>
        </r>
        <r>
          <rPr>
            <b/>
            <i/>
            <sz val="9"/>
            <color indexed="81"/>
            <rFont val="Arial"/>
            <family val="2"/>
            <charset val="238"/>
          </rPr>
          <t>828</t>
        </r>
        <r>
          <rPr>
            <i/>
            <sz val="9"/>
            <color indexed="81"/>
            <rFont val="Arial"/>
            <family val="2"/>
            <charset val="238"/>
          </rPr>
          <t xml:space="preserve"> Vedení elektrická a dráhy visuté
</t>
        </r>
        <r>
          <rPr>
            <b/>
            <i/>
            <sz val="9"/>
            <color indexed="81"/>
            <rFont val="Arial"/>
            <family val="2"/>
            <charset val="238"/>
          </rPr>
          <t>831</t>
        </r>
        <r>
          <rPr>
            <i/>
            <sz val="9"/>
            <color indexed="81"/>
            <rFont val="Arial"/>
            <family val="2"/>
            <charset val="238"/>
          </rPr>
          <t xml:space="preserve"> Hydromeliorace
</t>
        </r>
        <r>
          <rPr>
            <b/>
            <i/>
            <sz val="9"/>
            <color indexed="81"/>
            <rFont val="Arial"/>
            <family val="2"/>
            <charset val="238"/>
          </rPr>
          <t>832</t>
        </r>
        <r>
          <rPr>
            <i/>
            <sz val="9"/>
            <color indexed="81"/>
            <rFont val="Arial"/>
            <family val="2"/>
            <charset val="238"/>
          </rPr>
          <t xml:space="preserve"> Hráze a objekty na tocích
</t>
        </r>
        <r>
          <rPr>
            <b/>
            <i/>
            <sz val="9"/>
            <color indexed="81"/>
            <rFont val="Arial"/>
            <family val="2"/>
            <charset val="238"/>
          </rPr>
          <t>833</t>
        </r>
        <r>
          <rPr>
            <i/>
            <sz val="9"/>
            <color indexed="81"/>
            <rFont val="Arial"/>
            <family val="2"/>
            <charset val="238"/>
          </rPr>
          <t xml:space="preserve"> Nádrže na tocích, úpravy toků a kanály
</t>
        </r>
        <r>
          <rPr>
            <b/>
            <sz val="9"/>
            <color indexed="81"/>
            <rFont val="Arial"/>
            <family val="2"/>
            <charset val="238"/>
          </rPr>
          <t xml:space="preserve">
obory stavebních prací výrobní povahy:
</t>
        </r>
        <r>
          <rPr>
            <b/>
            <i/>
            <sz val="9"/>
            <color indexed="81"/>
            <rFont val="Arial"/>
            <family val="2"/>
            <charset val="238"/>
          </rPr>
          <t>838</t>
        </r>
        <r>
          <rPr>
            <i/>
            <sz val="9"/>
            <color indexed="81"/>
            <rFont val="Arial"/>
            <family val="2"/>
            <charset val="238"/>
          </rPr>
          <t xml:space="preserve"> Práce stavební při budování technologických zařizení
</t>
        </r>
        <r>
          <rPr>
            <b/>
            <i/>
            <sz val="9"/>
            <color indexed="81"/>
            <rFont val="Arial"/>
            <family val="2"/>
            <charset val="238"/>
          </rPr>
          <t>839</t>
        </r>
        <r>
          <rPr>
            <i/>
            <sz val="9"/>
            <color indexed="81"/>
            <rFont val="Arial"/>
            <family val="2"/>
            <charset val="238"/>
          </rPr>
          <t xml:space="preserve"> Práce výrobní povahy ve stavebnictví</t>
        </r>
      </text>
    </comment>
    <comment ref="L4" authorId="0" shapeId="0">
      <text>
        <r>
          <rPr>
            <b/>
            <u/>
            <sz val="10"/>
            <color indexed="81"/>
            <rFont val="Arial"/>
            <family val="2"/>
            <charset val="238"/>
          </rPr>
          <t>povinné:</t>
        </r>
        <r>
          <rPr>
            <b/>
            <sz val="9"/>
            <color indexed="81"/>
            <rFont val="Arial"/>
            <family val="2"/>
            <charset val="238"/>
          </rPr>
          <t xml:space="preserve">
</t>
        </r>
        <r>
          <rPr>
            <b/>
            <i/>
            <sz val="9"/>
            <color indexed="81"/>
            <rFont val="Arial"/>
            <family val="2"/>
            <charset val="238"/>
          </rPr>
          <t>4. místo skupina</t>
        </r>
        <r>
          <rPr>
            <b/>
            <sz val="9"/>
            <color indexed="81"/>
            <rFont val="Arial"/>
            <family val="2"/>
            <charset val="238"/>
          </rPr>
          <t xml:space="preserve">
</t>
        </r>
        <r>
          <rPr>
            <b/>
            <u/>
            <sz val="10"/>
            <color indexed="81"/>
            <rFont val="Arial"/>
            <family val="2"/>
            <charset val="238"/>
          </rPr>
          <t>volitelné v případě, že lze zařadit:</t>
        </r>
        <r>
          <rPr>
            <b/>
            <sz val="9"/>
            <color indexed="81"/>
            <rFont val="Arial"/>
            <family val="2"/>
            <charset val="238"/>
          </rPr>
          <t xml:space="preserve">
</t>
        </r>
        <r>
          <rPr>
            <i/>
            <sz val="9"/>
            <color indexed="81"/>
            <rFont val="Arial"/>
            <family val="2"/>
            <charset val="238"/>
          </rPr>
          <t>5. místo podskupina
6. místo konstrukčně materiálová charakteristika
7. místo druh stavební akce</t>
        </r>
      </text>
    </comment>
    <comment ref="E5" authorId="0" shapeId="0">
      <text>
        <r>
          <rPr>
            <b/>
            <u/>
            <sz val="10"/>
            <color indexed="81"/>
            <rFont val="Calibri"/>
            <family val="2"/>
            <charset val="238"/>
            <scheme val="minor"/>
          </rPr>
          <t>Vybrat stádium dle seznamu:</t>
        </r>
        <r>
          <rPr>
            <sz val="9"/>
            <color indexed="81"/>
            <rFont val="Calibri"/>
            <family val="2"/>
            <charset val="238"/>
            <scheme val="minor"/>
          </rPr>
          <t xml:space="preserve">
</t>
        </r>
        <r>
          <rPr>
            <i/>
            <sz val="9"/>
            <color indexed="81"/>
            <rFont val="Calibri"/>
            <family val="2"/>
            <charset val="238"/>
            <scheme val="minor"/>
          </rPr>
          <t xml:space="preserve">Nejčastěji se zpracovává rozpočet ve </t>
        </r>
        <r>
          <rPr>
            <b/>
            <i/>
            <sz val="9"/>
            <color indexed="81"/>
            <rFont val="Calibri"/>
            <family val="2"/>
            <charset val="238"/>
            <scheme val="minor"/>
          </rPr>
          <t>Stádiu 3</t>
        </r>
        <r>
          <rPr>
            <i/>
            <sz val="9"/>
            <color indexed="81"/>
            <rFont val="Calibri"/>
            <family val="2"/>
            <charset val="238"/>
            <scheme val="minor"/>
          </rPr>
          <t xml:space="preserve"> jako rozpočet jednotlivých SO a PS v rozsahu oceněných soupisů prací dle požadavků vyhlášky č. 169/2016 Sb. 
</t>
        </r>
        <r>
          <rPr>
            <sz val="9"/>
            <color indexed="81"/>
            <rFont val="Calibri"/>
            <family val="2"/>
            <charset val="238"/>
            <scheme val="minor"/>
          </rPr>
          <t xml:space="preserve">V případě, </t>
        </r>
        <r>
          <rPr>
            <i/>
            <sz val="9"/>
            <color indexed="81"/>
            <rFont val="Calibri"/>
            <family val="2"/>
            <charset val="238"/>
            <scheme val="minor"/>
          </rPr>
          <t xml:space="preserve">že je podkladem pro výběr zhotovitele na realizaci díla dokumentace ve </t>
        </r>
        <r>
          <rPr>
            <b/>
            <i/>
            <sz val="9"/>
            <color indexed="81"/>
            <rFont val="Calibri"/>
            <family val="2"/>
            <charset val="238"/>
            <scheme val="minor"/>
          </rPr>
          <t>Stádiu 2</t>
        </r>
        <r>
          <rPr>
            <i/>
            <sz val="9"/>
            <color indexed="81"/>
            <rFont val="Calibri"/>
            <family val="2"/>
            <charset val="238"/>
            <scheme val="minor"/>
          </rPr>
          <t xml:space="preserve"> - DUR (tj. v případě staveb kdy projektovou dokumentaci ve stádiu 3 zpracovává zhotovitel stavby), jsou rozpočty jednotlivých SO a PS zpracované ve </t>
        </r>
        <r>
          <rPr>
            <i/>
            <u/>
            <sz val="9"/>
            <color indexed="81"/>
            <rFont val="Calibri"/>
            <family val="2"/>
            <charset val="238"/>
            <scheme val="minor"/>
          </rPr>
          <t>Formulářích SOPS stádia 3</t>
        </r>
        <r>
          <rPr>
            <i/>
            <sz val="9"/>
            <color indexed="81"/>
            <rFont val="Calibri"/>
            <family val="2"/>
            <charset val="238"/>
            <scheme val="minor"/>
          </rPr>
          <t xml:space="preserve"> jako podklad pro sestavení souhrnného rozpočtu a určení předpokládané hodnoty zakázky pro další stádia.  V Řádku se uveden, že se jedná o </t>
        </r>
        <r>
          <rPr>
            <b/>
            <i/>
            <sz val="9"/>
            <color indexed="81"/>
            <rFont val="Calibri"/>
            <family val="2"/>
            <charset val="238"/>
            <scheme val="minor"/>
          </rPr>
          <t>Stádium 2</t>
        </r>
        <r>
          <rPr>
            <i/>
            <sz val="9"/>
            <color indexed="81"/>
            <rFont val="Calibri"/>
            <family val="2"/>
            <charset val="238"/>
            <scheme val="minor"/>
          </rPr>
          <t>.</t>
        </r>
        <r>
          <rPr>
            <sz val="9"/>
            <color indexed="81"/>
            <rFont val="Calibri"/>
            <family val="2"/>
            <charset val="238"/>
            <scheme val="minor"/>
          </rPr>
          <t xml:space="preserve">
</t>
        </r>
      </text>
    </comment>
    <comment ref="F14" authorId="0" shapeId="0">
      <text>
        <r>
          <rPr>
            <b/>
            <i/>
            <u/>
            <sz val="10"/>
            <color indexed="81"/>
            <rFont val="Arial"/>
            <family val="2"/>
            <charset val="238"/>
          </rPr>
          <t>Povinná položka</t>
        </r>
        <r>
          <rPr>
            <sz val="10"/>
            <color indexed="81"/>
            <rFont val="Arial"/>
            <family val="2"/>
            <charset val="238"/>
          </rPr>
          <t xml:space="preserve">
</t>
        </r>
      </text>
    </comment>
    <comment ref="F15" authorId="0" shapeId="0">
      <text>
        <r>
          <rPr>
            <i/>
            <sz val="10"/>
            <color indexed="81"/>
            <rFont val="Arial"/>
            <family val="2"/>
            <charset val="238"/>
          </rPr>
          <t>Doplnění názvu položky upřesňující popis dané položky</t>
        </r>
        <r>
          <rPr>
            <b/>
            <i/>
            <sz val="10"/>
            <color indexed="81"/>
            <rFont val="Arial"/>
            <family val="2"/>
            <charset val="238"/>
          </rPr>
          <t>.</t>
        </r>
        <r>
          <rPr>
            <sz val="9"/>
            <color indexed="81"/>
            <rFont val="Tahoma"/>
            <family val="2"/>
            <charset val="238"/>
          </rPr>
          <t xml:space="preserve">
</t>
        </r>
      </text>
    </comment>
    <comment ref="F16"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17" authorId="0" shapeId="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t>
        </r>
      </text>
    </comment>
    <comment ref="F18" authorId="0" shapeId="0">
      <text>
        <r>
          <rPr>
            <b/>
            <i/>
            <u/>
            <sz val="10"/>
            <color indexed="81"/>
            <rFont val="Arial"/>
            <family val="2"/>
            <charset val="238"/>
          </rPr>
          <t>Povinná položka</t>
        </r>
        <r>
          <rPr>
            <sz val="10"/>
            <color indexed="81"/>
            <rFont val="Arial"/>
            <family val="2"/>
            <charset val="238"/>
          </rPr>
          <t xml:space="preserve">
</t>
        </r>
      </text>
    </comment>
    <comment ref="F20"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21" authorId="0" shapeId="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t>
        </r>
      </text>
    </comment>
    <comment ref="F22" authorId="0" shapeId="0">
      <text>
        <r>
          <rPr>
            <b/>
            <i/>
            <u/>
            <sz val="10"/>
            <color indexed="81"/>
            <rFont val="Arial"/>
            <family val="2"/>
            <charset val="238"/>
          </rPr>
          <t>Povinná položka</t>
        </r>
        <r>
          <rPr>
            <sz val="10"/>
            <color indexed="81"/>
            <rFont val="Arial"/>
            <family val="2"/>
            <charset val="238"/>
          </rPr>
          <t xml:space="preserve">
</t>
        </r>
      </text>
    </comment>
    <comment ref="F24"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25" authorId="0" shapeId="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t>
        </r>
      </text>
    </comment>
    <comment ref="F28" authorId="0" shapeId="0">
      <text>
        <r>
          <rPr>
            <b/>
            <i/>
            <u/>
            <sz val="10"/>
            <color indexed="81"/>
            <rFont val="Arial"/>
            <family val="2"/>
            <charset val="238"/>
          </rPr>
          <t xml:space="preserve">Variantní položka
</t>
        </r>
        <r>
          <rPr>
            <i/>
            <sz val="10"/>
            <color indexed="81"/>
            <rFont val="Arial"/>
            <family val="2"/>
            <charset val="238"/>
          </rPr>
          <t>v případě, že se ve stavbě s položkou neuvažuje, bude tato odstraněna.</t>
        </r>
      </text>
    </comment>
    <comment ref="F29" authorId="0" shapeId="0">
      <text>
        <r>
          <rPr>
            <i/>
            <sz val="10"/>
            <color indexed="81"/>
            <rFont val="Arial"/>
            <family val="2"/>
            <charset val="238"/>
          </rPr>
          <t>Doplnění názvu položky upřesňující popis dané položky</t>
        </r>
        <r>
          <rPr>
            <b/>
            <i/>
            <sz val="10"/>
            <color indexed="81"/>
            <rFont val="Arial"/>
            <family val="2"/>
            <charset val="238"/>
          </rPr>
          <t>.</t>
        </r>
        <r>
          <rPr>
            <sz val="9"/>
            <color indexed="81"/>
            <rFont val="Tahoma"/>
            <family val="2"/>
            <charset val="238"/>
          </rPr>
          <t xml:space="preserve">
</t>
        </r>
      </text>
    </comment>
    <comment ref="F30"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31" authorId="0" shapeId="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 a odkaz na vyjádření dotčených orgánů a osob, vznesených v průběhu stavebního řízení.</t>
        </r>
      </text>
    </comment>
    <comment ref="F32" authorId="0" shapeId="0">
      <text>
        <r>
          <rPr>
            <b/>
            <i/>
            <u/>
            <sz val="10"/>
            <color indexed="81"/>
            <rFont val="Arial"/>
            <family val="2"/>
            <charset val="238"/>
          </rPr>
          <t xml:space="preserve">Variantní položka
</t>
        </r>
        <r>
          <rPr>
            <i/>
            <sz val="10"/>
            <color indexed="81"/>
            <rFont val="Arial"/>
            <family val="2"/>
            <charset val="238"/>
          </rPr>
          <t>v případě, že se ve stavbě s položkou neuvažuje, bude tato odstraněna.</t>
        </r>
      </text>
    </comment>
    <comment ref="F33" authorId="0" shapeId="0">
      <text>
        <r>
          <rPr>
            <i/>
            <sz val="10"/>
            <color indexed="81"/>
            <rFont val="Arial"/>
            <family val="2"/>
            <charset val="238"/>
          </rPr>
          <t>Doplnění názvu položky upřesňující popis dané položky</t>
        </r>
        <r>
          <rPr>
            <b/>
            <i/>
            <sz val="10"/>
            <color indexed="81"/>
            <rFont val="Arial"/>
            <family val="2"/>
            <charset val="238"/>
          </rPr>
          <t>.</t>
        </r>
        <r>
          <rPr>
            <sz val="9"/>
            <color indexed="81"/>
            <rFont val="Tahoma"/>
            <family val="2"/>
            <charset val="238"/>
          </rPr>
          <t xml:space="preserve">
</t>
        </r>
      </text>
    </comment>
    <comment ref="F34"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35" authorId="0" shapeId="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 a odkaz na vyjádření dotčených orgánů a osob, vznesených v průběhu stavebního řízení.</t>
        </r>
      </text>
    </comment>
  </commentList>
</comments>
</file>

<file path=xl/comments2.xml><?xml version="1.0" encoding="utf-8"?>
<comments xmlns="http://schemas.openxmlformats.org/spreadsheetml/2006/main">
  <authors>
    <author>Janko Milan, Ing.</author>
    <author>Jiří Pelc</author>
  </authors>
  <commentList>
    <comment ref="K1" authorId="0" shapeId="0">
      <text>
        <r>
          <rPr>
            <b/>
            <sz val="9"/>
            <color indexed="81"/>
            <rFont val="Tahoma"/>
            <family val="2"/>
            <charset val="238"/>
          </rPr>
          <t>Janko Milan, Ing.:</t>
        </r>
        <r>
          <rPr>
            <sz val="9"/>
            <color indexed="81"/>
            <rFont val="Tahoma"/>
            <family val="2"/>
            <charset val="238"/>
          </rPr>
          <t xml:space="preserve">
2020-2021=3,7%</t>
        </r>
      </text>
    </comment>
    <comment ref="B3" authorId="1"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B4" authorId="1"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B5" authorId="1"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B6" authorId="1"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B7" authorId="1"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L7" authorId="1"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L8" authorId="1"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L9" authorId="1"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L10" authorId="1"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L11" authorId="1"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B12" authorId="1"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List>
</comments>
</file>

<file path=xl/sharedStrings.xml><?xml version="1.0" encoding="utf-8"?>
<sst xmlns="http://schemas.openxmlformats.org/spreadsheetml/2006/main" count="736" uniqueCount="234">
  <si>
    <t>Stavební náklady</t>
  </si>
  <si>
    <t xml:space="preserve">železniční svršek </t>
  </si>
  <si>
    <t>přejezdová konstrukce</t>
  </si>
  <si>
    <t>Označení Objektu</t>
  </si>
  <si>
    <t>PS</t>
  </si>
  <si>
    <t>SO</t>
  </si>
  <si>
    <t>náklady na Objekt
[Kč]</t>
  </si>
  <si>
    <t>Železniční přejezd v km …</t>
  </si>
  <si>
    <t>01</t>
  </si>
  <si>
    <t>Stavební náklady pro výběrové řízení:</t>
  </si>
  <si>
    <t>Typ Objetku</t>
  </si>
  <si>
    <t>10</t>
  </si>
  <si>
    <t>11</t>
  </si>
  <si>
    <t>13</t>
  </si>
  <si>
    <t>Stavba (název stavby)</t>
  </si>
  <si>
    <t>Náklady na stavbu přejezdu [Kč]</t>
  </si>
  <si>
    <t>Pomocné výpočty</t>
  </si>
  <si>
    <t>železniční spodek</t>
  </si>
  <si>
    <r>
      <rPr>
        <b/>
        <sz val="11"/>
        <color indexed="60"/>
        <rFont val="Calibri"/>
        <family val="2"/>
        <charset val="238"/>
      </rPr>
      <t>3</t>
    </r>
    <r>
      <rPr>
        <b/>
        <sz val="11"/>
        <color indexed="57"/>
        <rFont val="Calibri"/>
        <family val="2"/>
        <charset val="238"/>
      </rPr>
      <t>1</t>
    </r>
  </si>
  <si>
    <t>02</t>
  </si>
  <si>
    <t>03</t>
  </si>
  <si>
    <t>04</t>
  </si>
  <si>
    <t>05</t>
  </si>
  <si>
    <t>06</t>
  </si>
  <si>
    <t>07</t>
  </si>
  <si>
    <t>08</t>
  </si>
  <si>
    <t>09</t>
  </si>
  <si>
    <t>počet</t>
  </si>
  <si>
    <t>cena</t>
  </si>
  <si>
    <t>DUR</t>
  </si>
  <si>
    <t>PDPS</t>
  </si>
  <si>
    <t>AD</t>
  </si>
  <si>
    <t>DSPS</t>
  </si>
  <si>
    <t>Hrubý souhrn:</t>
  </si>
  <si>
    <t>Zaměření</t>
  </si>
  <si>
    <t>Inženýrská činnost *)</t>
  </si>
  <si>
    <t>1 sonda + vyhodnocení</t>
  </si>
  <si>
    <r>
      <t>1*</t>
    </r>
    <r>
      <rPr>
        <i/>
        <vertAlign val="superscript"/>
        <sz val="8"/>
        <color indexed="62"/>
        <rFont val="Calibri"/>
        <family val="2"/>
        <charset val="238"/>
      </rPr>
      <t>)</t>
    </r>
  </si>
  <si>
    <t>ceník prací dle ZRN</t>
  </si>
  <si>
    <t>Počet přejezdů zadávaných společně
(viz list "Náklady stavební")</t>
  </si>
  <si>
    <t>Položky</t>
  </si>
  <si>
    <t>Náklady na položky</t>
  </si>
  <si>
    <t>Všeobecný objekt:</t>
  </si>
  <si>
    <t>PRO ZADÁNÍ FORMOU    [P+R]</t>
  </si>
  <si>
    <t>Dokumentace skutečného provedení stavebně technická</t>
  </si>
  <si>
    <t>Dokumentace skutečného provedení v digitální podobě</t>
  </si>
  <si>
    <t>Zaměření *)</t>
  </si>
  <si>
    <t>Průzkum *)</t>
  </si>
  <si>
    <t>*) činnosti zadávané jako součást projektových prací</t>
  </si>
  <si>
    <t>Osvědčení o shodě notifikovanou osobou v realizaci</t>
  </si>
  <si>
    <t>Osvědčení o bezpečnosti před uvedením do provozu</t>
  </si>
  <si>
    <t>I</t>
  </si>
  <si>
    <t>II</t>
  </si>
  <si>
    <t>Jednoduchá stavba s nízkými nároky</t>
  </si>
  <si>
    <t>Jednoduchá stavba</t>
  </si>
  <si>
    <t>Náročnost stavby</t>
  </si>
  <si>
    <t>DSP</t>
  </si>
  <si>
    <t>DUSP</t>
  </si>
  <si>
    <t>III</t>
  </si>
  <si>
    <t>Středně náročné stavby</t>
  </si>
  <si>
    <t>DSP **)</t>
  </si>
  <si>
    <t>**)</t>
  </si>
  <si>
    <r>
      <t xml:space="preserve">Průzkum </t>
    </r>
    <r>
      <rPr>
        <b/>
        <i/>
        <vertAlign val="superscript"/>
        <sz val="8"/>
        <color indexed="62"/>
        <rFont val="Calibri"/>
        <family val="2"/>
        <charset val="238"/>
      </rPr>
      <t>1*)</t>
    </r>
  </si>
  <si>
    <t>DSP**)</t>
  </si>
  <si>
    <r>
      <t xml:space="preserve">Charakter stavby
</t>
    </r>
    <r>
      <rPr>
        <i/>
        <sz val="11"/>
        <color indexed="8"/>
        <rFont val="Calibri"/>
        <family val="2"/>
        <charset val="238"/>
      </rPr>
      <t>[I; II; III]</t>
    </r>
  </si>
  <si>
    <t>podklad pouze dle zjednodušené dokumentace SŽ pro P+R</t>
  </si>
  <si>
    <t>**) podklad pouze dle zjednodušené dokumentace SŽ pro P+R</t>
  </si>
  <si>
    <t>P+R</t>
  </si>
  <si>
    <t>Charakter</t>
  </si>
  <si>
    <r>
      <t xml:space="preserve">Průzkum </t>
    </r>
    <r>
      <rPr>
        <b/>
        <i/>
        <vertAlign val="superscript"/>
        <sz val="9"/>
        <color indexed="22"/>
        <rFont val="Calibri"/>
        <family val="2"/>
        <charset val="238"/>
      </rPr>
      <t>1*)</t>
    </r>
  </si>
  <si>
    <t>redukční koeficien</t>
  </si>
  <si>
    <t>Název položky</t>
  </si>
  <si>
    <t>Geodetická dokumentace skutečného provedení</t>
  </si>
  <si>
    <t>zabezpečovací zařízení (PZS)</t>
  </si>
  <si>
    <t>Zařazení nákladů</t>
  </si>
  <si>
    <t>Celkové náklady</t>
  </si>
  <si>
    <t>(A)</t>
  </si>
  <si>
    <t>[ Kč ]</t>
  </si>
  <si>
    <t>4. Stroje a zařízení</t>
  </si>
  <si>
    <t>6. Úprava ceny (v případě potřeby)</t>
  </si>
  <si>
    <t>10.  Mezisoučet</t>
  </si>
  <si>
    <t>11. DPH</t>
  </si>
  <si>
    <t xml:space="preserve">12.  CELKEM </t>
  </si>
  <si>
    <t/>
  </si>
  <si>
    <t>B.1.1.1</t>
  </si>
  <si>
    <t>z toho</t>
  </si>
  <si>
    <t>B.2.1.1</t>
  </si>
  <si>
    <t>Všeobecný objekt</t>
  </si>
  <si>
    <t>Předpokládaná hodnota plnění zhotovitele:</t>
  </si>
  <si>
    <t>ZRN jednotlivých SO</t>
  </si>
  <si>
    <t>ZRN jednotlivých PS</t>
  </si>
  <si>
    <t>Monitoring</t>
  </si>
  <si>
    <t>Číslo SO</t>
  </si>
  <si>
    <t>Název stavebního objektu</t>
  </si>
  <si>
    <t>Rozdělení majetku</t>
  </si>
  <si>
    <t>realizace od</t>
  </si>
  <si>
    <t>realizace do</t>
  </si>
  <si>
    <t>náklady SO (B.1.1.1)</t>
  </si>
  <si>
    <t>E.1.1.1</t>
  </si>
  <si>
    <t>Železniční svršek</t>
  </si>
  <si>
    <t>SŽDC</t>
  </si>
  <si>
    <t>E.1.1.2</t>
  </si>
  <si>
    <t>Železniční spodek</t>
  </si>
  <si>
    <t>E.1.3</t>
  </si>
  <si>
    <t>Přejezdová konstrukce</t>
  </si>
  <si>
    <t>Číslo PS</t>
  </si>
  <si>
    <t>Název provozního souboru</t>
  </si>
  <si>
    <t>náklady PS (B.2.1.1)</t>
  </si>
  <si>
    <t>D.1</t>
  </si>
  <si>
    <t>Železniční zabezpečovací zařízení</t>
  </si>
  <si>
    <t>CELKEM</t>
  </si>
  <si>
    <t>Začátek realizace</t>
  </si>
  <si>
    <t>Konec realizace</t>
  </si>
  <si>
    <t>Počet dní</t>
  </si>
  <si>
    <t>SUMA DNÍ REALIZACE</t>
  </si>
  <si>
    <t>Smíšená CÚ</t>
  </si>
  <si>
    <t>Tab.1 - Tabulka CIN (s inflací)</t>
  </si>
  <si>
    <t>Tab.2 - PHVZ (s inflací) - P+R</t>
  </si>
  <si>
    <t>NAD ***)</t>
  </si>
  <si>
    <t>BOZP v přípravě ***)</t>
  </si>
  <si>
    <t>***) kvalifikovaný odhad zadavatele</t>
  </si>
  <si>
    <t>Interoperabilita ***)</t>
  </si>
  <si>
    <t>Geodetická dokumentace skutečného provedení stavby</t>
  </si>
  <si>
    <t>Dokumentace skutečného provedení v listinné formě</t>
  </si>
  <si>
    <t>Dokumentace skutečného provedení v elektronické formě</t>
  </si>
  <si>
    <t>Projektová dokumentace pro provádění stavby (PDPS)</t>
  </si>
  <si>
    <t xml:space="preserve">Osvědčení o shodě notifikovanou osobou </t>
  </si>
  <si>
    <t>Autorský dozor</t>
  </si>
  <si>
    <t>Projektová dokumentace pro stavební povolení (DSP)</t>
  </si>
  <si>
    <r>
      <t xml:space="preserve">Zpracování zjednodušené dokumentace SŽ (Par1)
 </t>
    </r>
    <r>
      <rPr>
        <i/>
        <sz val="9"/>
        <color indexed="8"/>
        <rFont val="Calibri"/>
        <family val="2"/>
        <charset val="238"/>
      </rPr>
      <t>[ANO/NE]</t>
    </r>
  </si>
  <si>
    <r>
      <t xml:space="preserve">Zpracování DUR (Par2)
 </t>
    </r>
    <r>
      <rPr>
        <i/>
        <sz val="9"/>
        <color indexed="8"/>
        <rFont val="Calibri"/>
        <family val="2"/>
        <charset val="238"/>
      </rPr>
      <t>[ANO/NE]</t>
    </r>
  </si>
  <si>
    <r>
      <t xml:space="preserve">Zadávací řízení formou P+R (Par3)
</t>
    </r>
    <r>
      <rPr>
        <i/>
        <sz val="9"/>
        <color indexed="8"/>
        <rFont val="Calibri"/>
        <family val="2"/>
        <charset val="238"/>
      </rPr>
      <t>[ANO/NE]</t>
    </r>
  </si>
  <si>
    <r>
      <t xml:space="preserve">Zpracování DUSP (Par2)
 </t>
    </r>
    <r>
      <rPr>
        <i/>
        <sz val="9"/>
        <color indexed="8"/>
        <rFont val="Calibri"/>
        <family val="2"/>
        <charset val="238"/>
      </rPr>
      <t>[ANO/NE]</t>
    </r>
  </si>
  <si>
    <t>Předpokládaná hodnota veřejné zakázky na zhotovení stavby v rozčlenění:</t>
  </si>
  <si>
    <t>Počet přejezdů zadávaných v jednom výběrovém řízení</t>
  </si>
  <si>
    <t>Osvědčení o shodě notifikovanou osobou v přípravě</t>
  </si>
  <si>
    <t>Koordinátor BOZP v přípravě</t>
  </si>
  <si>
    <t>Geodetické práce a mapové podklady</t>
  </si>
  <si>
    <t>Inženýrská činnost</t>
  </si>
  <si>
    <t>Dokumentace pro vydání společného povolení (DUSP)</t>
  </si>
  <si>
    <t>Autorský dozor (AD)</t>
  </si>
  <si>
    <t>Průzkum</t>
  </si>
  <si>
    <t>Tab.3 - PHVZ - DUSP + PDPS + AD</t>
  </si>
  <si>
    <t>ISPROFIN:</t>
  </si>
  <si>
    <t>Označení (S-kód):</t>
  </si>
  <si>
    <t>Majetek:</t>
  </si>
  <si>
    <t>Stádium 2</t>
  </si>
  <si>
    <t>Datum zpracování:</t>
  </si>
  <si>
    <t>;</t>
  </si>
  <si>
    <t>Inflace</t>
  </si>
  <si>
    <t>s inflací</t>
  </si>
  <si>
    <t>SOPS/PR/2018/06/01</t>
  </si>
  <si>
    <t>SOUPIS PRACÍ / ROZPOČET</t>
  </si>
  <si>
    <t>SO 98-98</t>
  </si>
  <si>
    <t>Stavba:</t>
  </si>
  <si>
    <t>Název stavby</t>
  </si>
  <si>
    <t>CELKEM:</t>
  </si>
  <si>
    <t>SO/PS:</t>
  </si>
  <si>
    <t>Kategorie monitoringu:</t>
  </si>
  <si>
    <t>Klasifikace SO/PS:</t>
  </si>
  <si>
    <t>Stupeň dokumentace:</t>
  </si>
  <si>
    <t>Zahájení realizace SO/PS:</t>
  </si>
  <si>
    <t>Zpracovatel:</t>
  </si>
  <si>
    <t>Cenová úroveň:</t>
  </si>
  <si>
    <t>Ukončení realizace SO/PS.</t>
  </si>
  <si>
    <t>Obchodní název firmy/společnosti, v případě fyzické osoby podnikající  IČO</t>
  </si>
  <si>
    <t>Titul Jméno Příjmení</t>
  </si>
  <si>
    <t>Poř. číslo</t>
  </si>
  <si>
    <t>Kód položky</t>
  </si>
  <si>
    <t>Varianta</t>
  </si>
  <si>
    <t>Cenová soustava</t>
  </si>
  <si>
    <t>Název položky/dílu</t>
  </si>
  <si>
    <t>MJ</t>
  </si>
  <si>
    <t>Množství</t>
  </si>
  <si>
    <t>Jednotková hmotnost</t>
  </si>
  <si>
    <t>Celková hmotnost</t>
  </si>
  <si>
    <t>Cena</t>
  </si>
  <si>
    <t>Jednotková</t>
  </si>
  <si>
    <t>Celkem</t>
  </si>
  <si>
    <t>D</t>
  </si>
  <si>
    <t>Díl:</t>
  </si>
  <si>
    <t>Dokumentace stavby</t>
  </si>
  <si>
    <t>P</t>
  </si>
  <si>
    <t>VSEOB001</t>
  </si>
  <si>
    <t>R-položka</t>
  </si>
  <si>
    <t>KPL</t>
  </si>
  <si>
    <t>PP</t>
  </si>
  <si>
    <t>Vypracování geodetické části dokumentace skutečného provedení</t>
  </si>
  <si>
    <t>VV</t>
  </si>
  <si>
    <t>v předepsaném rozsahu a počtu dle VTP a ZTP</t>
  </si>
  <si>
    <t>TS</t>
  </si>
  <si>
    <t>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která mimo jiné zahrnuje geodetické měření, zapracování všech změn během výstavby, geometrické plány pro zápis vlastnických a jiných věcných práv do katastru nemovitostí, výsledné měřící protokoly, aktuální údaje apod.</t>
  </si>
  <si>
    <t>VSEOB002</t>
  </si>
  <si>
    <t>Vypracování technické části dokumentace skutečného provedení</t>
  </si>
  <si>
    <t>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v předepsaném počtu, která mimo jiné zahrnuje , zapracování všech změn během výstavby, výsledné měřící protokoly, aktuální údaje a dokumenty k zařízení (vlastní SW, knihy kabelových plánů s měřícími protokoly a protokoly o jejich uložení, předpisy pro obsluhu, doklady ověřovacího provozu apod.), závěrečnou zprávu o nakládání s odpady apod</t>
  </si>
  <si>
    <t>VSEOB003</t>
  </si>
  <si>
    <t>Vypracování kompletní dokumentace skutečného provedení v elektronické formě.</t>
  </si>
  <si>
    <t xml:space="preserve">Položka zahrnuje veškeré činnosti nezbytné k vypracování kompletní elketroniké dokumentace skutečného provedení dle SOD na zhotovení stavby a v rozsahu vyhlášky č. 499/2006 Sb. v platném znění a dle požadavků VTP a ZTP. </t>
  </si>
  <si>
    <t>W</t>
  </si>
  <si>
    <t>Součet</t>
  </si>
  <si>
    <t>za  Díl</t>
  </si>
  <si>
    <t>Ostatní</t>
  </si>
  <si>
    <t>Zajištění vydání osvědčení o shodě notifikovanou osobou</t>
  </si>
  <si>
    <t>Položka zahrnuje veškeré činnosti nezbytné k zajištění vydání platného prohlášení o ověření subsystému notifikovanou osobou ve stádiu realizace podle Směrnice Evropského parlamentu a Rady 2008/57/ES ze dne 17. června 2008 o interoperabilitě železničního systému, ve znění pozdějších předpisů  v souhrnu pro stavební objekty a provozní soubory. 
Položka zahrnuje  všechny nezbytné práce, náklady a zařízení  včetně  všech doprav a pomocného materiálu nutných  pro uskutečnění dané činnosti.</t>
  </si>
  <si>
    <t>Zajištění vydání osvědčení o bezpečnosti před uvedením do provozu.</t>
  </si>
  <si>
    <t>Položka zahrnuje veškeré činnosti nezbytné k zajištění vydání zprávy o posouzení bezpečnosti dle prováděcího nařízení Komise (EU) č. 402/2013 ze dne 30. dubna 2013 o společné bezpečnostní metodě pro hodnocení a posuzování rizik a požadavky Drážního úřadu.
Položka zahrnuje  všechny nezbytné práce, náklady a zařízení  včetně  všech doprav a pomocného materiálu nutných  pro uskutečnění dané činnosti.</t>
  </si>
  <si>
    <t>POŽADAVKY NA VÝKON A FUNKCI</t>
  </si>
  <si>
    <t>Cena celkem:</t>
  </si>
  <si>
    <t>Rekapitulace dat pro tvorbu nabídkové ceny stavby</t>
  </si>
  <si>
    <t>Položka</t>
  </si>
  <si>
    <t>Popis položky</t>
  </si>
  <si>
    <t>Poznáka</t>
  </si>
  <si>
    <r>
      <t xml:space="preserve">Cena za položku
</t>
    </r>
    <r>
      <rPr>
        <sz val="11"/>
        <color theme="1"/>
        <rFont val="Calibri"/>
        <family val="2"/>
        <charset val="238"/>
        <scheme val="minor"/>
      </rPr>
      <t>[Kč]</t>
    </r>
  </si>
  <si>
    <t>SŽ</t>
  </si>
  <si>
    <t>Dokumentace pro územní rozhodnutí (DUR)</t>
  </si>
  <si>
    <t>86</t>
  </si>
  <si>
    <t>přípojka napájení NN přejezdu</t>
  </si>
  <si>
    <t>E.3.6</t>
  </si>
  <si>
    <t>Přípojka napájení NN přejezdu</t>
  </si>
  <si>
    <t>Dodání kompletního venkovního zařízení nového PZS včetně potřebného pomocného materiálu, a jeho dopravu.  Položka obsahuje všechny náklady na pořízení nového reléového domku, nové výstražníky se závorami a související nutné kabelizace včetně pomocného materiálu a jeho dopravu do staveništního skladu. Montáž nových výstražníků se závorami a související nutné kabelizace, zapojení včetně předepsaných zkoušek.  PS bude realizován dle závazných norem a směrnic a to včetně podmínek TSI. Součástí tohoto PS budou rovněž demontáže a likvidaci odpadu v souladu se zákonem o odpadech. Dodání kompletního vnitřního zařízení nového PZS včetně potřebného pomocného materiálu, softwarového vybavení a jeho dopravu.  Položka obsahuje všechny náklady na pořízení příslušných nových stojanů v novém technologickém  domku a další zařízení včetně pomocného materiálu a jeho dopravu do staveništního skladu. Upevnění stojanu do stojanové řady, připojení pospojování (usazení skříně v novém reléovém domku) na místo určení, zapojení, včetně tvorby a instalace příslušného softwarového vybavení.  V rámci tohoto PS bude zpracována a schválena nová tabulka přejezdu, provedeno úplné přezkoušení nového PZS a jeho uvedení do provozu. Budou použity výstražníky v plastovém provedení. Montáž prvků nového PZS včetně kompletního přezkoušení zařízení. Pro zjišťování volnosti kolejových úseků budou zřízeny nové počítače náprav. Budou použity kompozitní závorová břevna s LED břevnovými svítilnami, velké výstražné kříže a výstražníky v LED provedení. Informace o stavu PZS budou předávány strojvedoucímu prostřednictvím přejezdníků. V rámci stavby bude navržena pokládka dvou trubek HDPE 40/32 modré a černé barvy, pro budoucí zafouknutí optických kabelů. U trubek pro optické kabely bude provedena kalibrace a tlakování. Dále bude položen nový sdělovací metalický kabel 5XN0,8, pokud nebude v době projektování znám další požadavek s ohledem na předpokládané nasazení SZZ a TZZ. Součástí stavby budou rovněž nezbytné úpravy nutné pro realizaci díla, zejména přeložky a ochrana inženýrských sítí. Položka obsahuje všechny náklady na montáž dodaného zařízení se všemi pomocnými a doplňujícími pracemi a součástmi, případné použití mechanizmů, včetně dopravy ze skladu k místu montáže, náklady na mzdy. Detailní popis je uveden v ZTP v zadávací dokumentaci.</t>
  </si>
  <si>
    <t>Pro zabezpečení základního napájení nového PZS bude nutno zajistit a navrhnout přípojku NN a to buď z lokální distribuční soustavy železnice (LDSŽ) nebo z nadřazené distribuční soustavy ČEZ Distribuce, a.s., včetně návrhu zařízení nového odběrového místa. Napájení zařízení PZS (rozvaděč NN pro RD) se vybaví přívodkou (přes přepínač), pro možnost připojení náhradního mobilního zdroje.  Součástí nového napájení bude i nově řešené uzemnění. Rozsah napájení určí dodavatel dle daného typu PZS a na základě energetické bilance, která bude součástí projektu. Položka obsahuje všechny náklady na montáž příslušného zařízení se všemi pomocnými a doplňujícími pracemi a součástmi, případné použití mechanizmů, včetně dopravy ze skladu k místu montáže, náklady na mzdy. Součástí tohoto SO budou rovněž demontáže a likvidace odpadu v souladu se zákonem o odpadech. Detailní popis je uveden v ZTP v zadávací dokumentaci.</t>
  </si>
  <si>
    <t>Sanace železničního spodku bude řešeno detailně při zahájení projekčních prací. Bude proveden geotechnický průzkum. Položka obsahuje všechny náklady na montáž příslušného zařízení se všemi pomocnými a doplňujícími pracemi a součástmi, případné použití mechanizmů, včetně dopravy ze skladu k místu montáže, náklady na mzdy. Součástí tohoto SO budou rovněž demontáže a likvidace odpadu v souladu se zákonem o odpadech. Detailní popis je uveden v ZTP v zadávací dokumentaci.</t>
  </si>
  <si>
    <t>Stávající přejezdová konstrukce P3046 v km 9,294 je živičná z asfaltového betonu. Bude provedena její demontáž. Nová přejezdová konstrukce bude celopryžová rozebíratelná se závěrnými zídkami. Pro návrh, řešení a použití přejezdové konstrukce budou přednostně splněny podmínky definované dokumentem č.j. 15497/2017-SŽDC-GŘ-O13 Železniční přejezdy - zásady pro návrh, řešení a použití přejezdových konstrukcí, ze dne 3.4.2017. Jedná se zejména o obecný popis definovaný tímto dokumentem a zajištění dostatečného prostoru za hlavami pražců. Při návrhu budou dodrženy veškeré platné směrnice, předpisy atd.. Upevnění v místě přejezdu bude v antikorozní úpravě. Součástí stavby budou rovněž nezbytné úpravy nutné pro realizaci díla, zejména úpravy pozemních komunikací. Položka obsahuje všechny náklady na montáž příslušného zařízení se všemi pomocnými a doplňujícími pracemi a součástmi, případné použití mechanizmů, včetně dopravy ze skladu k místu montáže, náklady na mzdy. Součástí tohoto SO budou rovněž demontáže a likvidace odpadu v souladu se zákonem o odpadech. Detailní popis je uveden v ZTP v zadávací dokumentaci.</t>
  </si>
  <si>
    <t>V rozsahu Zjednodušená dokumentace ve stádiu 2 a ZTP</t>
  </si>
  <si>
    <t>Stávající železniční svršek se skládá z dřevěných pražců upevnění RT podkladnicové, kolejnic tvaru S49, BK není zřízena a kameniva ve stavu odpovídajícímu svému stáří. Nově bude provedena výměna stávajícího kolejového roštu v délce minimálně 25 m včetně výměny kolejového lože a úpravy GPK. Nový kolejový rošt bude složen z betonových pražců s bezpodkladnicovým upevněním a kolejnic 49 E1 třídy oceli R 350 HT. Vzhledem k tomu, že se přejezd nachází v přechodnici o délce cca 44m, bude provedena výměna kolejnic z oceli třídy R350HT v obou pasech v délce cca 44m, totožnou s délkou přechodnice.  Položka obsahuje všechny náklady na montáž příslušného zařízení se všemi pomocnými a doplňujícími pracemi a součástmi, případné použití mechanizmů, včetně dopravy ze skladu k místu montáže, náklady na mzdy. Součástí tohoto SO budou rovněž demontáže a likvidace odpadu v souladu se zákonem o odpadech. Detailní popis je uveden v ZTP v zadávací dokumentaci.</t>
  </si>
  <si>
    <t>PS 01-01-31</t>
  </si>
  <si>
    <t>Zabezpečovací zařízení (PZS) železniční přejezd v km 9,294 (P3046)</t>
  </si>
  <si>
    <t>Železniční svršek železniční přejezd v km 9,294 (P3046)</t>
  </si>
  <si>
    <t>SO 01-10-01</t>
  </si>
  <si>
    <t>SO01-11-01</t>
  </si>
  <si>
    <t>Železniční spodek železniční přejezd v km 9,294 (P3046)</t>
  </si>
  <si>
    <t>SO 01-86-01</t>
  </si>
  <si>
    <t>SO 01-13-01</t>
  </si>
  <si>
    <t>Přípojka napájení NN železniční přejezd v km 9,294 (P3046)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</si>
</sst>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1">
    <numFmt numFmtId="6" formatCode="#,##0\ &quot;Kč&quot;;[Red]\-#,##0\ &quot;Kč&quot;"/>
    <numFmt numFmtId="7" formatCode="#,##0.00\ &quot;Kč&quot;;\-#,##0.00\ &quot;Kč&quot;"/>
    <numFmt numFmtId="42" formatCode="_-* #,##0\ &quot;Kč&quot;_-;\-* #,##0\ &quot;Kč&quot;_-;_-* &quot;-&quot;\ &quot;Kč&quot;_-;_-@_-"/>
    <numFmt numFmtId="44" formatCode="_-* #,##0.00\ &quot;Kč&quot;_-;\-* #,##0.00\ &quot;Kč&quot;_-;_-* &quot;-&quot;??\ &quot;Kč&quot;_-;_-@_-"/>
    <numFmt numFmtId="164" formatCode="_-* #,##0.00\ _K_č_-;\-* #,##0.00\ _K_č_-;_-* &quot;-&quot;??\ _K_č_-;_-@_-"/>
    <numFmt numFmtId="165" formatCode="#,##0.00\ &quot;Kč&quot;"/>
    <numFmt numFmtId="166" formatCode="#,##0\ &quot;Kč&quot;"/>
    <numFmt numFmtId="167" formatCode="mm/yyyy"/>
    <numFmt numFmtId="168" formatCode="_-* #,##0\ &quot;Kč&quot;_-;\-* #,##0\ &quot;Kč&quot;_-;_-* &quot;-&quot;??\ &quot;Kč&quot;_-;_-@_-"/>
    <numFmt numFmtId="171" formatCode="#,##0.000"/>
    <numFmt numFmtId="172" formatCode="m\/yyyy"/>
  </numFmts>
  <fonts count="106" x14ac:knownFonts="1">
    <font>
      <sz val="11"/>
      <color theme="1"/>
      <name val="Calibri"/>
      <family val="2"/>
      <charset val="238"/>
      <scheme val="minor"/>
    </font>
    <font>
      <sz val="11"/>
      <color theme="1"/>
      <name val="Verdana"/>
      <family val="2"/>
      <charset val="238"/>
    </font>
    <font>
      <sz val="11"/>
      <color indexed="8"/>
      <name val="Calibri"/>
      <family val="2"/>
      <charset val="238"/>
    </font>
    <font>
      <b/>
      <sz val="11"/>
      <name val="Arial CE"/>
      <family val="2"/>
      <charset val="238"/>
    </font>
    <font>
      <b/>
      <sz val="11"/>
      <color indexed="60"/>
      <name val="Calibri"/>
      <family val="2"/>
      <charset val="238"/>
    </font>
    <font>
      <b/>
      <sz val="11"/>
      <color indexed="57"/>
      <name val="Calibri"/>
      <family val="2"/>
      <charset val="238"/>
    </font>
    <font>
      <i/>
      <sz val="11"/>
      <color indexed="8"/>
      <name val="Calibri"/>
      <family val="2"/>
      <charset val="238"/>
    </font>
    <font>
      <i/>
      <vertAlign val="superscript"/>
      <sz val="8"/>
      <color indexed="62"/>
      <name val="Calibri"/>
      <family val="2"/>
      <charset val="238"/>
    </font>
    <font>
      <b/>
      <i/>
      <vertAlign val="superscript"/>
      <sz val="8"/>
      <color indexed="62"/>
      <name val="Calibri"/>
      <family val="2"/>
      <charset val="238"/>
    </font>
    <font>
      <i/>
      <sz val="9"/>
      <color indexed="8"/>
      <name val="Calibri"/>
      <family val="2"/>
      <charset val="238"/>
    </font>
    <font>
      <b/>
      <i/>
      <vertAlign val="superscript"/>
      <sz val="9"/>
      <color indexed="22"/>
      <name val="Calibri"/>
      <family val="2"/>
      <charset val="238"/>
    </font>
    <font>
      <b/>
      <sz val="12"/>
      <color indexed="8"/>
      <name val="Arial"/>
      <family val="2"/>
      <charset val="238"/>
    </font>
    <font>
      <b/>
      <sz val="10"/>
      <color indexed="8"/>
      <name val="Arial"/>
      <family val="2"/>
      <charset val="238"/>
    </font>
    <font>
      <sz val="10"/>
      <color indexed="8"/>
      <name val="Arial"/>
      <family val="2"/>
      <charset val="238"/>
    </font>
    <font>
      <sz val="11"/>
      <color indexed="8"/>
      <name val="Arial"/>
      <family val="2"/>
      <charset val="238"/>
    </font>
    <font>
      <sz val="11"/>
      <name val="Arial"/>
      <family val="2"/>
      <charset val="238"/>
    </font>
    <font>
      <b/>
      <sz val="11"/>
      <color indexed="8"/>
      <name val="Arial"/>
      <family val="2"/>
      <charset val="238"/>
    </font>
    <font>
      <b/>
      <sz val="12"/>
      <name val="Arial"/>
      <family val="2"/>
      <charset val="238"/>
    </font>
    <font>
      <sz val="10"/>
      <name val="Arial"/>
      <family val="2"/>
      <charset val="238"/>
    </font>
    <font>
      <b/>
      <sz val="9"/>
      <name val="Arial"/>
      <family val="2"/>
      <charset val="238"/>
    </font>
    <font>
      <b/>
      <sz val="8"/>
      <name val="Arial"/>
      <family val="2"/>
      <charset val="238"/>
    </font>
    <font>
      <b/>
      <sz val="10"/>
      <name val="Arial"/>
      <family val="2"/>
      <charset val="238"/>
    </font>
    <font>
      <b/>
      <sz val="11"/>
      <color indexed="81"/>
      <name val="Tahoma"/>
      <family val="2"/>
      <charset val="238"/>
    </font>
    <font>
      <sz val="11"/>
      <color indexed="81"/>
      <name val="Tahoma"/>
      <family val="2"/>
      <charset val="238"/>
    </font>
    <font>
      <sz val="9"/>
      <color indexed="81"/>
      <name val="Tahoma"/>
      <family val="2"/>
      <charset val="238"/>
    </font>
    <font>
      <b/>
      <sz val="9"/>
      <color indexed="81"/>
      <name val="Tahoma"/>
      <family val="2"/>
      <charset val="238"/>
    </font>
    <font>
      <sz val="11"/>
      <name val="Arial CE"/>
      <family val="2"/>
      <charset val="238"/>
    </font>
    <font>
      <sz val="10"/>
      <name val="Arial CE"/>
      <family val="2"/>
      <charset val="238"/>
    </font>
    <font>
      <sz val="10"/>
      <name val="Arial CE"/>
      <charset val="238"/>
    </font>
    <font>
      <b/>
      <sz val="11"/>
      <name val="Arial"/>
      <family val="2"/>
      <charset val="238"/>
    </font>
    <font>
      <sz val="11"/>
      <color theme="0"/>
      <name val="Calibri"/>
      <family val="2"/>
      <charset val="238"/>
      <scheme val="minor"/>
    </font>
    <font>
      <b/>
      <sz val="11"/>
      <color theme="1"/>
      <name val="Calibri"/>
      <family val="2"/>
      <charset val="238"/>
      <scheme val="minor"/>
    </font>
    <font>
      <b/>
      <sz val="12"/>
      <color theme="1"/>
      <name val="Calibri"/>
      <family val="2"/>
      <charset val="238"/>
      <scheme val="minor"/>
    </font>
    <font>
      <sz val="10"/>
      <color theme="1"/>
      <name val="Calibri"/>
      <family val="2"/>
      <charset val="238"/>
      <scheme val="minor"/>
    </font>
    <font>
      <b/>
      <sz val="11"/>
      <color rgb="FFC00000"/>
      <name val="Calibri"/>
      <family val="2"/>
      <charset val="238"/>
      <scheme val="minor"/>
    </font>
    <font>
      <b/>
      <sz val="11"/>
      <color theme="6" tint="-0.499984740745262"/>
      <name val="Calibri"/>
      <family val="2"/>
      <charset val="238"/>
      <scheme val="minor"/>
    </font>
    <font>
      <i/>
      <sz val="8"/>
      <color theme="3" tint="0.39997558519241921"/>
      <name val="Calibri"/>
      <family val="2"/>
      <charset val="238"/>
      <scheme val="minor"/>
    </font>
    <font>
      <b/>
      <i/>
      <sz val="11"/>
      <color theme="1"/>
      <name val="Calibri"/>
      <family val="2"/>
      <charset val="238"/>
      <scheme val="minor"/>
    </font>
    <font>
      <b/>
      <sz val="14"/>
      <name val="Calibri"/>
      <family val="2"/>
      <charset val="238"/>
      <scheme val="minor"/>
    </font>
    <font>
      <i/>
      <sz val="10"/>
      <color theme="3"/>
      <name val="Calibri"/>
      <family val="2"/>
      <charset val="238"/>
      <scheme val="minor"/>
    </font>
    <font>
      <i/>
      <sz val="9"/>
      <color theme="3"/>
      <name val="Calibri"/>
      <family val="2"/>
      <charset val="238"/>
      <scheme val="minor"/>
    </font>
    <font>
      <b/>
      <i/>
      <sz val="8"/>
      <color theme="3" tint="0.39997558519241921"/>
      <name val="Calibri"/>
      <family val="2"/>
      <charset val="238"/>
      <scheme val="minor"/>
    </font>
    <font>
      <b/>
      <i/>
      <sz val="9"/>
      <color theme="3"/>
      <name val="Calibri"/>
      <family val="2"/>
      <charset val="238"/>
      <scheme val="minor"/>
    </font>
    <font>
      <b/>
      <i/>
      <sz val="10"/>
      <color theme="3"/>
      <name val="Calibri"/>
      <family val="2"/>
      <charset val="238"/>
      <scheme val="minor"/>
    </font>
    <font>
      <b/>
      <i/>
      <sz val="10"/>
      <name val="Calibri"/>
      <family val="2"/>
      <charset val="238"/>
      <scheme val="minor"/>
    </font>
    <font>
      <b/>
      <i/>
      <sz val="9"/>
      <color theme="0" tint="-4.9989318521683403E-2"/>
      <name val="Calibri"/>
      <family val="2"/>
      <charset val="238"/>
      <scheme val="minor"/>
    </font>
    <font>
      <i/>
      <sz val="8"/>
      <name val="Calibri"/>
      <family val="2"/>
      <charset val="238"/>
      <scheme val="minor"/>
    </font>
    <font>
      <i/>
      <sz val="11"/>
      <color theme="1"/>
      <name val="Calibri"/>
      <family val="2"/>
      <charset val="238"/>
      <scheme val="minor"/>
    </font>
    <font>
      <i/>
      <sz val="10"/>
      <name val="Calibri"/>
      <family val="2"/>
      <charset val="238"/>
      <scheme val="minor"/>
    </font>
    <font>
      <b/>
      <i/>
      <sz val="12"/>
      <color theme="0"/>
      <name val="Calibri"/>
      <family val="2"/>
      <charset val="238"/>
      <scheme val="minor"/>
    </font>
    <font>
      <b/>
      <sz val="11"/>
      <color theme="1"/>
      <name val="Calibri"/>
      <family val="2"/>
      <charset val="238"/>
    </font>
    <font>
      <b/>
      <i/>
      <sz val="11"/>
      <color rgb="FFFF0000"/>
      <name val="Arial"/>
      <family val="2"/>
      <charset val="238"/>
    </font>
    <font>
      <b/>
      <i/>
      <sz val="11"/>
      <color theme="0"/>
      <name val="Calibri"/>
      <family val="2"/>
      <charset val="238"/>
      <scheme val="minor"/>
    </font>
    <font>
      <i/>
      <sz val="11"/>
      <color rgb="FFFF0000"/>
      <name val="Calibri"/>
      <family val="2"/>
      <charset val="238"/>
      <scheme val="minor"/>
    </font>
    <font>
      <b/>
      <i/>
      <sz val="14"/>
      <color theme="0"/>
      <name val="Calibri"/>
      <family val="2"/>
      <charset val="238"/>
      <scheme val="minor"/>
    </font>
    <font>
      <b/>
      <i/>
      <sz val="11"/>
      <color theme="3" tint="0.39997558519241921"/>
      <name val="Calibri"/>
      <family val="2"/>
      <charset val="238"/>
      <scheme val="minor"/>
    </font>
    <font>
      <b/>
      <sz val="14"/>
      <color theme="0" tint="-4.9989318521683403E-2"/>
      <name val="Calibri"/>
      <family val="2"/>
      <charset val="238"/>
      <scheme val="minor"/>
    </font>
    <font>
      <sz val="14"/>
      <color theme="1"/>
      <name val="Calibri"/>
      <family val="2"/>
      <charset val="238"/>
      <scheme val="minor"/>
    </font>
    <font>
      <b/>
      <sz val="10"/>
      <color theme="0" tint="-4.9989318521683403E-2"/>
      <name val="Arial CE"/>
      <family val="2"/>
      <charset val="238"/>
    </font>
    <font>
      <b/>
      <i/>
      <sz val="10"/>
      <color theme="3" tint="0.39997558519241921"/>
      <name val="Calibri"/>
      <family val="2"/>
      <charset val="238"/>
      <scheme val="minor"/>
    </font>
    <font>
      <sz val="11"/>
      <name val="Calibri"/>
      <family val="2"/>
      <charset val="238"/>
      <scheme val="minor"/>
    </font>
    <font>
      <b/>
      <sz val="10"/>
      <color rgb="FFFF0000"/>
      <name val="Arial CE"/>
      <charset val="238"/>
    </font>
    <font>
      <sz val="11"/>
      <color theme="1"/>
      <name val="Calibri"/>
      <family val="2"/>
      <charset val="238"/>
      <scheme val="minor"/>
    </font>
    <font>
      <i/>
      <sz val="11"/>
      <name val="Calibri"/>
      <family val="2"/>
      <charset val="238"/>
      <scheme val="minor"/>
    </font>
    <font>
      <b/>
      <sz val="16"/>
      <color theme="1"/>
      <name val="Calibri"/>
      <family val="2"/>
      <charset val="238"/>
      <scheme val="minor"/>
    </font>
    <font>
      <i/>
      <sz val="10"/>
      <color theme="1"/>
      <name val="Calibri"/>
      <family val="2"/>
      <charset val="238"/>
      <scheme val="minor"/>
    </font>
    <font>
      <i/>
      <sz val="8"/>
      <name val="Arial"/>
      <family val="2"/>
      <charset val="238"/>
    </font>
    <font>
      <sz val="9"/>
      <color indexed="81"/>
      <name val="Calibri"/>
      <family val="2"/>
      <charset val="238"/>
      <scheme val="minor"/>
    </font>
    <font>
      <b/>
      <sz val="14"/>
      <color theme="1"/>
      <name val="Calibri"/>
      <family val="2"/>
      <charset val="238"/>
      <scheme val="minor"/>
    </font>
    <font>
      <b/>
      <sz val="10"/>
      <name val="Arial CE"/>
      <charset val="238"/>
    </font>
    <font>
      <b/>
      <sz val="11"/>
      <color rgb="FFFF0000"/>
      <name val="Arial CE"/>
      <charset val="238"/>
    </font>
    <font>
      <sz val="8"/>
      <color theme="1"/>
      <name val="Arial"/>
      <family val="2"/>
      <charset val="238"/>
    </font>
    <font>
      <i/>
      <sz val="6"/>
      <color theme="1"/>
      <name val="Arial"/>
      <family val="2"/>
      <charset val="238"/>
    </font>
    <font>
      <b/>
      <sz val="16"/>
      <color theme="1"/>
      <name val="Arial"/>
      <family val="2"/>
      <charset val="238"/>
    </font>
    <font>
      <b/>
      <sz val="8"/>
      <color rgb="FFDF572D"/>
      <name val="Arial"/>
      <family val="2"/>
      <charset val="238"/>
    </font>
    <font>
      <b/>
      <sz val="14"/>
      <color theme="1"/>
      <name val="Arial"/>
      <family val="2"/>
      <charset val="238"/>
    </font>
    <font>
      <b/>
      <sz val="14"/>
      <color theme="8" tint="-0.249977111117893"/>
      <name val="Arial"/>
      <family val="2"/>
      <charset val="238"/>
    </font>
    <font>
      <b/>
      <sz val="12"/>
      <color theme="1"/>
      <name val="Arial"/>
      <family val="2"/>
      <charset val="238"/>
    </font>
    <font>
      <b/>
      <sz val="11"/>
      <color theme="8" tint="-0.249977111117893"/>
      <name val="Arial"/>
      <family val="2"/>
      <charset val="238"/>
    </font>
    <font>
      <b/>
      <sz val="12"/>
      <color theme="8" tint="-0.249977111117893"/>
      <name val="Arial"/>
      <family val="2"/>
      <charset val="238"/>
    </font>
    <font>
      <b/>
      <sz val="11"/>
      <color theme="1"/>
      <name val="Arial"/>
      <family val="2"/>
      <charset val="238"/>
    </font>
    <font>
      <sz val="10"/>
      <color theme="1"/>
      <name val="Arial"/>
      <family val="2"/>
      <charset val="238"/>
    </font>
    <font>
      <b/>
      <sz val="10"/>
      <color theme="8" tint="-0.249977111117893"/>
      <name val="Arial"/>
      <family val="2"/>
      <charset val="238"/>
    </font>
    <font>
      <b/>
      <sz val="10"/>
      <color theme="1"/>
      <name val="Arial"/>
      <family val="2"/>
      <charset val="238"/>
    </font>
    <font>
      <i/>
      <sz val="10"/>
      <color theme="1"/>
      <name val="Arial"/>
      <family val="2"/>
      <charset val="238"/>
    </font>
    <font>
      <b/>
      <sz val="10"/>
      <color rgb="FF000000"/>
      <name val="Calibri"/>
      <family val="2"/>
      <charset val="238"/>
      <scheme val="minor"/>
    </font>
    <font>
      <b/>
      <sz val="8"/>
      <color rgb="FF000000"/>
      <name val="Calibri"/>
      <family val="2"/>
      <charset val="238"/>
      <scheme val="minor"/>
    </font>
    <font>
      <sz val="10"/>
      <color theme="8" tint="-0.249977111117893"/>
      <name val="Arial"/>
      <family val="2"/>
      <charset val="238"/>
    </font>
    <font>
      <i/>
      <sz val="8"/>
      <color theme="1"/>
      <name val="Arial Narrow"/>
      <family val="2"/>
      <charset val="238"/>
    </font>
    <font>
      <b/>
      <sz val="9"/>
      <color theme="1"/>
      <name val="Arial"/>
      <family val="2"/>
      <charset val="238"/>
    </font>
    <font>
      <sz val="8"/>
      <name val="Arial"/>
      <family val="2"/>
      <charset val="238"/>
    </font>
    <font>
      <b/>
      <u/>
      <sz val="10"/>
      <color indexed="81"/>
      <name val="Calibri"/>
      <family val="2"/>
      <charset val="238"/>
      <scheme val="minor"/>
    </font>
    <font>
      <i/>
      <sz val="9"/>
      <color indexed="81"/>
      <name val="Calibri"/>
      <family val="2"/>
      <charset val="238"/>
      <scheme val="minor"/>
    </font>
    <font>
      <b/>
      <u/>
      <sz val="11"/>
      <color indexed="81"/>
      <name val="Arial"/>
      <family val="2"/>
      <charset val="238"/>
    </font>
    <font>
      <b/>
      <u/>
      <sz val="9"/>
      <color indexed="81"/>
      <name val="Arial"/>
      <family val="2"/>
      <charset val="238"/>
    </font>
    <font>
      <b/>
      <sz val="9"/>
      <color indexed="81"/>
      <name val="Arial"/>
      <family val="2"/>
      <charset val="238"/>
    </font>
    <font>
      <b/>
      <i/>
      <sz val="9"/>
      <color indexed="81"/>
      <name val="Arial"/>
      <family val="2"/>
      <charset val="238"/>
    </font>
    <font>
      <i/>
      <sz val="9"/>
      <color indexed="81"/>
      <name val="Arial"/>
      <family val="2"/>
      <charset val="238"/>
    </font>
    <font>
      <b/>
      <u/>
      <sz val="10"/>
      <color indexed="81"/>
      <name val="Arial"/>
      <family val="2"/>
      <charset val="238"/>
    </font>
    <font>
      <b/>
      <i/>
      <sz val="9"/>
      <color indexed="81"/>
      <name val="Calibri"/>
      <family val="2"/>
      <charset val="238"/>
      <scheme val="minor"/>
    </font>
    <font>
      <i/>
      <u/>
      <sz val="9"/>
      <color indexed="81"/>
      <name val="Calibri"/>
      <family val="2"/>
      <charset val="238"/>
      <scheme val="minor"/>
    </font>
    <font>
      <b/>
      <i/>
      <u/>
      <sz val="10"/>
      <color indexed="81"/>
      <name val="Arial"/>
      <family val="2"/>
      <charset val="238"/>
    </font>
    <font>
      <sz val="10"/>
      <color indexed="81"/>
      <name val="Arial"/>
      <family val="2"/>
      <charset val="238"/>
    </font>
    <font>
      <i/>
      <sz val="10"/>
      <color indexed="81"/>
      <name val="Arial"/>
      <family val="2"/>
      <charset val="238"/>
    </font>
    <font>
      <b/>
      <i/>
      <sz val="10"/>
      <color indexed="81"/>
      <name val="Arial"/>
      <family val="2"/>
      <charset val="238"/>
    </font>
    <font>
      <b/>
      <sz val="18"/>
      <color theme="1"/>
      <name val="Calibri"/>
      <family val="2"/>
      <charset val="238"/>
      <scheme val="minor"/>
    </font>
  </fonts>
  <fills count="30">
    <fill>
      <patternFill patternType="none"/>
    </fill>
    <fill>
      <patternFill patternType="gray125"/>
    </fill>
    <fill>
      <patternFill patternType="solid">
        <fgColor theme="4" tint="0.79998168889431442"/>
        <bgColor indexed="64"/>
      </patternFill>
    </fill>
    <fill>
      <patternFill patternType="solid">
        <fgColor theme="2" tint="-0.249977111117893"/>
        <bgColor indexed="64"/>
      </patternFill>
    </fill>
    <fill>
      <patternFill patternType="solid">
        <fgColor theme="3" tint="0.39997558519241921"/>
        <bgColor indexed="64"/>
      </patternFill>
    </fill>
    <fill>
      <patternFill patternType="solid">
        <fgColor theme="7" tint="0.79998168889431442"/>
        <bgColor indexed="64"/>
      </patternFill>
    </fill>
    <fill>
      <patternFill patternType="solid">
        <fgColor theme="5" tint="0.79998168889431442"/>
        <bgColor indexed="64"/>
      </patternFill>
    </fill>
    <fill>
      <patternFill patternType="solid">
        <fgColor theme="9" tint="0.39997558519241921"/>
        <bgColor indexed="64"/>
      </patternFill>
    </fill>
    <fill>
      <patternFill patternType="solid">
        <fgColor theme="6" tint="0.59999389629810485"/>
        <bgColor indexed="64"/>
      </patternFill>
    </fill>
    <fill>
      <patternFill patternType="solid">
        <fgColor theme="2"/>
        <bgColor indexed="64"/>
      </patternFill>
    </fill>
    <fill>
      <patternFill patternType="solid">
        <fgColor rgb="FFFFC000"/>
        <bgColor indexed="64"/>
      </patternFill>
    </fill>
    <fill>
      <patternFill patternType="solid">
        <fgColor theme="6" tint="0.39997558519241921"/>
        <bgColor indexed="64"/>
      </patternFill>
    </fill>
    <fill>
      <patternFill patternType="solid">
        <fgColor theme="9" tint="0.79998168889431442"/>
        <bgColor indexed="64"/>
      </patternFill>
    </fill>
    <fill>
      <patternFill patternType="solid">
        <fgColor theme="2" tint="-9.9978637043366805E-2"/>
        <bgColor indexed="64"/>
      </patternFill>
    </fill>
    <fill>
      <patternFill patternType="solid">
        <fgColor theme="2" tint="-0.499984740745262"/>
        <bgColor indexed="64"/>
      </patternFill>
    </fill>
    <fill>
      <patternFill patternType="solid">
        <fgColor theme="0" tint="-4.9989318521683403E-2"/>
        <bgColor indexed="64"/>
      </patternFill>
    </fill>
    <fill>
      <patternFill patternType="solid">
        <fgColor rgb="FFFFFFCC"/>
        <bgColor indexed="64"/>
      </patternFill>
    </fill>
    <fill>
      <patternFill patternType="solid">
        <fgColor theme="0"/>
        <bgColor indexed="64"/>
      </patternFill>
    </fill>
    <fill>
      <patternFill patternType="solid">
        <fgColor theme="0" tint="-0.14999847407452621"/>
        <bgColor indexed="64"/>
      </patternFill>
    </fill>
    <fill>
      <patternFill patternType="solid">
        <fgColor rgb="FFEAEAEA"/>
        <bgColor indexed="64"/>
      </patternFill>
    </fill>
    <fill>
      <patternFill patternType="solid">
        <fgColor rgb="FF92D050"/>
        <bgColor indexed="64"/>
      </patternFill>
    </fill>
    <fill>
      <patternFill patternType="solid">
        <fgColor theme="3" tint="0.79998168889431442"/>
        <bgColor indexed="64"/>
      </patternFill>
    </fill>
    <fill>
      <patternFill patternType="solid">
        <fgColor theme="0" tint="-0.34998626667073579"/>
        <bgColor indexed="64"/>
      </patternFill>
    </fill>
    <fill>
      <patternFill patternType="solid">
        <fgColor theme="0" tint="-0.14996795556505021"/>
        <bgColor indexed="64"/>
      </patternFill>
    </fill>
    <fill>
      <patternFill patternType="solid">
        <fgColor theme="6" tint="-0.249977111117893"/>
        <bgColor indexed="64"/>
      </patternFill>
    </fill>
    <fill>
      <patternFill patternType="solid">
        <fgColor theme="4" tint="0.59999389629810485"/>
        <bgColor indexed="64"/>
      </patternFill>
    </fill>
    <fill>
      <gradientFill type="path" left="0.5" right="0.5" top="0.5" bottom="0.5">
        <stop position="0">
          <color theme="9" tint="0.80001220740379042"/>
        </stop>
        <stop position="1">
          <color theme="9" tint="0.40000610370189521"/>
        </stop>
      </gradientFill>
    </fill>
    <fill>
      <gradientFill type="path" left="0.5" right="0.5" top="0.5" bottom="0.5">
        <stop position="0">
          <color theme="0"/>
        </stop>
        <stop position="1">
          <color theme="4"/>
        </stop>
      </gradientFill>
    </fill>
    <fill>
      <gradientFill type="path" left="0.5" right="0.5" top="0.5" bottom="0.5">
        <stop position="0">
          <color theme="5" tint="0.80001220740379042"/>
        </stop>
        <stop position="1">
          <color theme="5" tint="0.40000610370189521"/>
        </stop>
      </gradientFill>
    </fill>
    <fill>
      <patternFill patternType="solid">
        <fgColor rgb="FF5FAB01"/>
        <bgColor indexed="64"/>
      </patternFill>
    </fill>
  </fills>
  <borders count="253">
    <border>
      <left/>
      <right/>
      <top/>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style="medium">
        <color indexed="64"/>
      </right>
      <top style="double">
        <color indexed="64"/>
      </top>
      <bottom style="thin">
        <color indexed="64"/>
      </bottom>
      <diagonal/>
    </border>
    <border>
      <left/>
      <right style="medium">
        <color indexed="64"/>
      </right>
      <top style="thin">
        <color indexed="64"/>
      </top>
      <bottom/>
      <diagonal/>
    </border>
    <border>
      <left style="hair">
        <color indexed="64"/>
      </left>
      <right style="hair">
        <color indexed="64"/>
      </right>
      <top style="thin">
        <color indexed="64"/>
      </top>
      <bottom style="thin">
        <color indexed="64"/>
      </bottom>
      <diagonal/>
    </border>
    <border>
      <left style="hair">
        <color indexed="64"/>
      </left>
      <right style="hair">
        <color indexed="64"/>
      </right>
      <top style="thin">
        <color indexed="64"/>
      </top>
      <bottom style="medium">
        <color indexed="64"/>
      </bottom>
      <diagonal/>
    </border>
    <border>
      <left style="hair">
        <color indexed="64"/>
      </left>
      <right style="thin">
        <color indexed="64"/>
      </right>
      <top style="thin">
        <color indexed="64"/>
      </top>
      <bottom style="thin">
        <color indexed="64"/>
      </bottom>
      <diagonal/>
    </border>
    <border>
      <left style="hair">
        <color indexed="64"/>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style="medium">
        <color indexed="64"/>
      </right>
      <top style="double">
        <color indexed="64"/>
      </top>
      <bottom style="thin">
        <color indexed="64"/>
      </bottom>
      <diagonal/>
    </border>
    <border>
      <left style="medium">
        <color indexed="64"/>
      </left>
      <right style="hair">
        <color indexed="64"/>
      </right>
      <top style="thin">
        <color indexed="64"/>
      </top>
      <bottom style="thin">
        <color indexed="64"/>
      </bottom>
      <diagonal/>
    </border>
    <border>
      <left style="medium">
        <color indexed="64"/>
      </left>
      <right style="hair">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right style="thick">
        <color indexed="64"/>
      </right>
      <top style="thin">
        <color indexed="64"/>
      </top>
      <bottom style="thick">
        <color indexed="64"/>
      </bottom>
      <diagonal/>
    </border>
    <border>
      <left/>
      <right style="thick">
        <color indexed="64"/>
      </right>
      <top style="thick">
        <color indexed="64"/>
      </top>
      <bottom style="thin">
        <color indexed="64"/>
      </bottom>
      <diagonal/>
    </border>
    <border>
      <left style="medium">
        <color indexed="64"/>
      </left>
      <right/>
      <top/>
      <bottom/>
      <diagonal/>
    </border>
    <border>
      <left/>
      <right style="hair">
        <color indexed="64"/>
      </right>
      <top style="thin">
        <color indexed="64"/>
      </top>
      <bottom style="thin">
        <color indexed="64"/>
      </bottom>
      <diagonal/>
    </border>
    <border>
      <left style="thin">
        <color indexed="64"/>
      </left>
      <right/>
      <top style="thin">
        <color indexed="64"/>
      </top>
      <bottom style="double">
        <color indexed="64"/>
      </bottom>
      <diagonal/>
    </border>
    <border>
      <left style="thin">
        <color indexed="64"/>
      </left>
      <right style="thick">
        <color indexed="64"/>
      </right>
      <top style="thin">
        <color indexed="64"/>
      </top>
      <bottom style="thin">
        <color indexed="64"/>
      </bottom>
      <diagonal/>
    </border>
    <border>
      <left style="thin">
        <color indexed="64"/>
      </left>
      <right style="thick">
        <color indexed="64"/>
      </right>
      <top style="thin">
        <color indexed="64"/>
      </top>
      <bottom style="thick">
        <color indexed="64"/>
      </bottom>
      <diagonal/>
    </border>
    <border>
      <left style="thick">
        <color indexed="64"/>
      </left>
      <right/>
      <top style="thin">
        <color indexed="64"/>
      </top>
      <bottom style="thin">
        <color indexed="64"/>
      </bottom>
      <diagonal/>
    </border>
    <border>
      <left style="thick">
        <color indexed="64"/>
      </left>
      <right/>
      <top style="medium">
        <color indexed="64"/>
      </top>
      <bottom style="medium">
        <color indexed="64"/>
      </bottom>
      <diagonal/>
    </border>
    <border>
      <left style="thick">
        <color indexed="64"/>
      </left>
      <right style="thick">
        <color indexed="64"/>
      </right>
      <top style="thick">
        <color indexed="64"/>
      </top>
      <bottom style="thick">
        <color indexed="64"/>
      </bottom>
      <diagonal/>
    </border>
    <border>
      <left style="thick">
        <color indexed="64"/>
      </left>
      <right/>
      <top/>
      <bottom/>
      <diagonal/>
    </border>
    <border>
      <left style="thick">
        <color indexed="64"/>
      </left>
      <right/>
      <top style="thin">
        <color indexed="64"/>
      </top>
      <bottom style="thick">
        <color indexed="64"/>
      </bottom>
      <diagonal/>
    </border>
    <border>
      <left style="medium">
        <color indexed="64"/>
      </left>
      <right style="thick">
        <color indexed="64"/>
      </right>
      <top style="thick">
        <color indexed="64"/>
      </top>
      <bottom/>
      <diagonal/>
    </border>
    <border>
      <left style="medium">
        <color indexed="64"/>
      </left>
      <right style="thick">
        <color indexed="64"/>
      </right>
      <top/>
      <bottom/>
      <diagonal/>
    </border>
    <border>
      <left style="medium">
        <color indexed="64"/>
      </left>
      <right style="thick">
        <color indexed="64"/>
      </right>
      <top/>
      <bottom style="double">
        <color indexed="64"/>
      </bottom>
      <diagonal/>
    </border>
    <border>
      <left style="medium">
        <color indexed="64"/>
      </left>
      <right style="thick">
        <color indexed="64"/>
      </right>
      <top style="thin">
        <color indexed="64"/>
      </top>
      <bottom/>
      <diagonal/>
    </border>
    <border>
      <left style="medium">
        <color indexed="64"/>
      </left>
      <right style="thick">
        <color indexed="64"/>
      </right>
      <top style="thin">
        <color indexed="64"/>
      </top>
      <bottom style="thin">
        <color indexed="64"/>
      </bottom>
      <diagonal/>
    </border>
    <border>
      <left style="medium">
        <color indexed="64"/>
      </left>
      <right style="thick">
        <color indexed="64"/>
      </right>
      <top style="thin">
        <color indexed="64"/>
      </top>
      <bottom style="thick">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style="thick">
        <color indexed="64"/>
      </top>
      <bottom/>
      <diagonal/>
    </border>
    <border>
      <left style="medium">
        <color indexed="64"/>
      </left>
      <right style="thin">
        <color indexed="64"/>
      </right>
      <top style="thin">
        <color indexed="64"/>
      </top>
      <bottom style="thick">
        <color indexed="64"/>
      </bottom>
      <diagonal/>
    </border>
    <border>
      <left style="thin">
        <color indexed="64"/>
      </left>
      <right style="thin">
        <color indexed="64"/>
      </right>
      <top style="thin">
        <color indexed="64"/>
      </top>
      <bottom style="thick">
        <color indexed="64"/>
      </bottom>
      <diagonal/>
    </border>
    <border>
      <left style="medium">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hair">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diagonal/>
    </border>
    <border>
      <left/>
      <right/>
      <top style="thin">
        <color indexed="64"/>
      </top>
      <bottom/>
      <diagonal/>
    </border>
    <border>
      <left/>
      <right style="hair">
        <color indexed="64"/>
      </right>
      <top style="thin">
        <color indexed="64"/>
      </top>
      <bottom/>
      <diagonal/>
    </border>
    <border>
      <left style="thick">
        <color indexed="64"/>
      </left>
      <right/>
      <top style="thick">
        <color indexed="64"/>
      </top>
      <bottom style="thin">
        <color indexed="64"/>
      </bottom>
      <diagonal/>
    </border>
    <border>
      <left/>
      <right/>
      <top style="thick">
        <color indexed="64"/>
      </top>
      <bottom style="thin">
        <color indexed="64"/>
      </bottom>
      <diagonal/>
    </border>
    <border>
      <left/>
      <right/>
      <top style="thin">
        <color indexed="64"/>
      </top>
      <bottom style="thick">
        <color indexed="64"/>
      </bottom>
      <diagonal/>
    </border>
    <border>
      <left style="thick">
        <color indexed="64"/>
      </left>
      <right style="medium">
        <color indexed="64"/>
      </right>
      <top style="thick">
        <color indexed="64"/>
      </top>
      <bottom/>
      <diagonal/>
    </border>
    <border>
      <left style="thick">
        <color indexed="64"/>
      </left>
      <right style="medium">
        <color indexed="64"/>
      </right>
      <top/>
      <bottom/>
      <diagonal/>
    </border>
    <border>
      <left style="thick">
        <color indexed="64"/>
      </left>
      <right style="medium">
        <color indexed="64"/>
      </right>
      <top/>
      <bottom style="double">
        <color indexed="64"/>
      </bottom>
      <diagonal/>
    </border>
    <border>
      <left style="thin">
        <color theme="3" tint="0.39994506668294322"/>
      </left>
      <right style="thin">
        <color theme="3" tint="0.39994506668294322"/>
      </right>
      <top style="thin">
        <color theme="3" tint="0.39994506668294322"/>
      </top>
      <bottom style="double">
        <color theme="3" tint="0.39994506668294322"/>
      </bottom>
      <diagonal/>
    </border>
    <border>
      <left/>
      <right/>
      <top style="thin">
        <color theme="3" tint="0.39994506668294322"/>
      </top>
      <bottom style="double">
        <color theme="3" tint="0.39994506668294322"/>
      </bottom>
      <diagonal/>
    </border>
    <border>
      <left style="thin">
        <color theme="3" tint="0.39994506668294322"/>
      </left>
      <right/>
      <top style="thin">
        <color theme="3" tint="0.39994506668294322"/>
      </top>
      <bottom style="double">
        <color theme="3" tint="0.39994506668294322"/>
      </bottom>
      <diagonal/>
    </border>
    <border>
      <left style="thick">
        <color theme="3" tint="0.39991454817346722"/>
      </left>
      <right style="thin">
        <color theme="3" tint="0.39991454817346722"/>
      </right>
      <top style="thick">
        <color theme="3" tint="0.39991454817346722"/>
      </top>
      <bottom style="thin">
        <color theme="3" tint="0.39994506668294322"/>
      </bottom>
      <diagonal/>
    </border>
    <border>
      <left style="thin">
        <color theme="3" tint="0.39991454817346722"/>
      </left>
      <right style="thick">
        <color theme="3" tint="0.39988402966399123"/>
      </right>
      <top style="thick">
        <color theme="3" tint="0.39991454817346722"/>
      </top>
      <bottom style="thin">
        <color theme="3" tint="0.39994506668294322"/>
      </bottom>
      <diagonal/>
    </border>
    <border>
      <left style="thick">
        <color theme="3"/>
      </left>
      <right/>
      <top style="thick">
        <color theme="3"/>
      </top>
      <bottom style="thick">
        <color theme="3"/>
      </bottom>
      <diagonal/>
    </border>
    <border>
      <left/>
      <right style="thick">
        <color theme="3"/>
      </right>
      <top style="thick">
        <color theme="3"/>
      </top>
      <bottom style="thick">
        <color theme="3"/>
      </bottom>
      <diagonal/>
    </border>
    <border>
      <left/>
      <right style="thick">
        <color theme="3"/>
      </right>
      <top style="thin">
        <color theme="3"/>
      </top>
      <bottom style="thick">
        <color theme="3"/>
      </bottom>
      <diagonal/>
    </border>
    <border>
      <left style="thick">
        <color theme="3"/>
      </left>
      <right/>
      <top/>
      <bottom/>
      <diagonal/>
    </border>
    <border>
      <left style="hair">
        <color theme="3"/>
      </left>
      <right style="thick">
        <color theme="3"/>
      </right>
      <top style="thin">
        <color theme="3"/>
      </top>
      <bottom style="thick">
        <color theme="3"/>
      </bottom>
      <diagonal/>
    </border>
    <border>
      <left style="thick">
        <color theme="3" tint="0.39991454817346722"/>
      </left>
      <right/>
      <top style="thick">
        <color theme="3" tint="0.39991454817346722"/>
      </top>
      <bottom/>
      <diagonal/>
    </border>
    <border>
      <left style="thick">
        <color theme="3" tint="0.39991454817346722"/>
      </left>
      <right/>
      <top style="hair">
        <color theme="3" tint="0.39988402966399123"/>
      </top>
      <bottom style="double">
        <color theme="3" tint="0.39988402966399123"/>
      </bottom>
      <diagonal/>
    </border>
    <border>
      <left style="hair">
        <color theme="3" tint="0.39991454817346722"/>
      </left>
      <right style="thick">
        <color theme="3" tint="0.39988402966399123"/>
      </right>
      <top style="hair">
        <color theme="3" tint="0.39988402966399123"/>
      </top>
      <bottom style="double">
        <color theme="3" tint="0.39988402966399123"/>
      </bottom>
      <diagonal/>
    </border>
    <border>
      <left/>
      <right/>
      <top style="hair">
        <color theme="3" tint="0.39988402966399123"/>
      </top>
      <bottom style="double">
        <color theme="3" tint="0.39988402966399123"/>
      </bottom>
      <diagonal/>
    </border>
    <border>
      <left style="thin">
        <color theme="3" tint="0.39991454817346722"/>
      </left>
      <right style="thin">
        <color theme="3" tint="0.39991454817346722"/>
      </right>
      <top style="thin">
        <color theme="3" tint="0.39991454817346722"/>
      </top>
      <bottom style="thin">
        <color theme="3" tint="0.39991454817346722"/>
      </bottom>
      <diagonal/>
    </border>
    <border>
      <left style="thin">
        <color theme="3" tint="0.39991454817346722"/>
      </left>
      <right/>
      <top style="thin">
        <color theme="3" tint="0.39991454817346722"/>
      </top>
      <bottom style="thin">
        <color theme="3" tint="0.39991454817346722"/>
      </bottom>
      <diagonal/>
    </border>
    <border>
      <left style="thin">
        <color theme="3" tint="0.39991454817346722"/>
      </left>
      <right style="thin">
        <color theme="3" tint="0.39991454817346722"/>
      </right>
      <top style="thin">
        <color theme="3" tint="0.39991454817346722"/>
      </top>
      <bottom style="thick">
        <color theme="3" tint="0.39991454817346722"/>
      </bottom>
      <diagonal/>
    </border>
    <border>
      <left style="thin">
        <color theme="3" tint="0.39991454817346722"/>
      </left>
      <right/>
      <top style="thin">
        <color theme="3" tint="0.39991454817346722"/>
      </top>
      <bottom style="thick">
        <color theme="3" tint="0.39991454817346722"/>
      </bottom>
      <diagonal/>
    </border>
    <border>
      <left style="thin">
        <color theme="3" tint="0.39991454817346722"/>
      </left>
      <right style="thin">
        <color theme="3" tint="0.39991454817346722"/>
      </right>
      <top/>
      <bottom style="thin">
        <color theme="3" tint="0.39991454817346722"/>
      </bottom>
      <diagonal/>
    </border>
    <border>
      <left style="thin">
        <color theme="3" tint="0.39991454817346722"/>
      </left>
      <right/>
      <top/>
      <bottom style="thin">
        <color theme="3" tint="0.39991454817346722"/>
      </bottom>
      <diagonal/>
    </border>
    <border>
      <left style="thin">
        <color theme="3" tint="0.39991454817346722"/>
      </left>
      <right style="thick">
        <color theme="3" tint="0.39988402966399123"/>
      </right>
      <top/>
      <bottom style="thin">
        <color theme="3" tint="0.39991454817346722"/>
      </bottom>
      <diagonal/>
    </border>
    <border>
      <left style="thin">
        <color theme="3" tint="0.39991454817346722"/>
      </left>
      <right style="thick">
        <color theme="3" tint="0.39988402966399123"/>
      </right>
      <top style="thin">
        <color theme="3" tint="0.39991454817346722"/>
      </top>
      <bottom style="thin">
        <color theme="3" tint="0.39991454817346722"/>
      </bottom>
      <diagonal/>
    </border>
    <border>
      <left style="thin">
        <color theme="3" tint="0.39991454817346722"/>
      </left>
      <right style="thick">
        <color theme="3" tint="0.39988402966399123"/>
      </right>
      <top style="thin">
        <color theme="3" tint="0.39991454817346722"/>
      </top>
      <bottom style="thick">
        <color theme="3" tint="0.39991454817346722"/>
      </bottom>
      <diagonal/>
    </border>
    <border>
      <left/>
      <right style="hair">
        <color theme="3" tint="0.39991454817346722"/>
      </right>
      <top style="hair">
        <color theme="3" tint="0.39988402966399123"/>
      </top>
      <bottom style="double">
        <color theme="3" tint="0.39988402966399123"/>
      </bottom>
      <diagonal/>
    </border>
    <border>
      <left/>
      <right/>
      <top/>
      <bottom style="thin">
        <color theme="3" tint="0.39991454817346722"/>
      </bottom>
      <diagonal/>
    </border>
    <border>
      <left/>
      <right/>
      <top style="thin">
        <color theme="3" tint="0.39991454817346722"/>
      </top>
      <bottom style="thin">
        <color theme="3" tint="0.39991454817346722"/>
      </bottom>
      <diagonal/>
    </border>
    <border>
      <left/>
      <right/>
      <top style="thin">
        <color theme="3" tint="0.39991454817346722"/>
      </top>
      <bottom style="thick">
        <color theme="3" tint="0.39991454817346722"/>
      </bottom>
      <diagonal/>
    </border>
    <border>
      <left style="medium">
        <color theme="3" tint="0.39988402966399123"/>
      </left>
      <right style="hair">
        <color theme="3" tint="0.39991454817346722"/>
      </right>
      <top style="hair">
        <color theme="3" tint="0.39988402966399123"/>
      </top>
      <bottom style="double">
        <color theme="3" tint="0.39988402966399123"/>
      </bottom>
      <diagonal/>
    </border>
    <border>
      <left style="hair">
        <color theme="3" tint="0.39991454817346722"/>
      </left>
      <right style="medium">
        <color theme="3" tint="0.39988402966399123"/>
      </right>
      <top style="hair">
        <color theme="3" tint="0.39988402966399123"/>
      </top>
      <bottom style="double">
        <color theme="3" tint="0.39988402966399123"/>
      </bottom>
      <diagonal/>
    </border>
    <border>
      <left style="medium">
        <color theme="3" tint="0.39988402966399123"/>
      </left>
      <right style="thin">
        <color theme="3" tint="0.39991454817346722"/>
      </right>
      <top/>
      <bottom style="thin">
        <color theme="3" tint="0.39991454817346722"/>
      </bottom>
      <diagonal/>
    </border>
    <border>
      <left style="thin">
        <color theme="3" tint="0.39991454817346722"/>
      </left>
      <right style="medium">
        <color theme="3" tint="0.39988402966399123"/>
      </right>
      <top/>
      <bottom style="thin">
        <color theme="3" tint="0.39991454817346722"/>
      </bottom>
      <diagonal/>
    </border>
    <border>
      <left style="medium">
        <color theme="3" tint="0.39988402966399123"/>
      </left>
      <right style="thin">
        <color theme="3" tint="0.39991454817346722"/>
      </right>
      <top style="thin">
        <color theme="3" tint="0.39991454817346722"/>
      </top>
      <bottom style="thin">
        <color theme="3" tint="0.39991454817346722"/>
      </bottom>
      <diagonal/>
    </border>
    <border>
      <left style="thin">
        <color theme="3" tint="0.39991454817346722"/>
      </left>
      <right style="medium">
        <color theme="3" tint="0.39988402966399123"/>
      </right>
      <top style="thin">
        <color theme="3" tint="0.39991454817346722"/>
      </top>
      <bottom style="thin">
        <color theme="3" tint="0.39991454817346722"/>
      </bottom>
      <diagonal/>
    </border>
    <border>
      <left style="medium">
        <color theme="3" tint="0.39988402966399123"/>
      </left>
      <right style="thin">
        <color theme="3" tint="0.39991454817346722"/>
      </right>
      <top style="thin">
        <color theme="3" tint="0.39991454817346722"/>
      </top>
      <bottom style="thick">
        <color theme="3" tint="0.39991454817346722"/>
      </bottom>
      <diagonal/>
    </border>
    <border>
      <left style="thin">
        <color theme="3" tint="0.39991454817346722"/>
      </left>
      <right style="medium">
        <color theme="3" tint="0.39988402966399123"/>
      </right>
      <top style="thin">
        <color theme="3" tint="0.39991454817346722"/>
      </top>
      <bottom style="thick">
        <color theme="3" tint="0.39991454817346722"/>
      </bottom>
      <diagonal/>
    </border>
    <border>
      <left style="thick">
        <color theme="3" tint="0.39991454817346722"/>
      </left>
      <right/>
      <top/>
      <bottom style="thin">
        <color theme="3" tint="0.39991454817346722"/>
      </bottom>
      <diagonal/>
    </border>
    <border>
      <left style="thick">
        <color theme="3" tint="0.39991454817346722"/>
      </left>
      <right/>
      <top style="thin">
        <color theme="3" tint="0.39991454817346722"/>
      </top>
      <bottom style="thin">
        <color theme="3" tint="0.39991454817346722"/>
      </bottom>
      <diagonal/>
    </border>
    <border>
      <left style="thick">
        <color theme="3" tint="0.39991454817346722"/>
      </left>
      <right/>
      <top style="thin">
        <color theme="3" tint="0.39991454817346722"/>
      </top>
      <bottom style="thick">
        <color theme="3" tint="0.39991454817346722"/>
      </bottom>
      <diagonal/>
    </border>
    <border>
      <left style="medium">
        <color indexed="64"/>
      </left>
      <right/>
      <top style="double">
        <color theme="3" tint="0.39994506668294322"/>
      </top>
      <bottom/>
      <diagonal/>
    </border>
    <border>
      <left/>
      <right style="medium">
        <color theme="3" tint="0.39994506668294322"/>
      </right>
      <top style="double">
        <color theme="3" tint="0.39994506668294322"/>
      </top>
      <bottom/>
      <diagonal/>
    </border>
    <border>
      <left style="thin">
        <color theme="3" tint="0.39994506668294322"/>
      </left>
      <right style="thin">
        <color theme="3" tint="0.39994506668294322"/>
      </right>
      <top style="thick">
        <color theme="3" tint="0.39991454817346722"/>
      </top>
      <bottom style="double">
        <color theme="3" tint="0.39994506668294322"/>
      </bottom>
      <diagonal/>
    </border>
    <border>
      <left style="medium">
        <color theme="3" tint="0.39988402966399123"/>
      </left>
      <right style="thin">
        <color theme="3" tint="0.39994506668294322"/>
      </right>
      <top style="thick">
        <color theme="3" tint="0.39991454817346722"/>
      </top>
      <bottom style="double">
        <color theme="3" tint="0.39994506668294322"/>
      </bottom>
      <diagonal/>
    </border>
    <border>
      <left style="thin">
        <color theme="3" tint="0.39994506668294322"/>
      </left>
      <right style="thick">
        <color theme="3" tint="0.39991454817346722"/>
      </right>
      <top style="thick">
        <color theme="3" tint="0.39991454817346722"/>
      </top>
      <bottom style="double">
        <color theme="3" tint="0.39994506668294322"/>
      </bottom>
      <diagonal/>
    </border>
    <border>
      <left/>
      <right style="thick">
        <color theme="3" tint="0.39985351115451523"/>
      </right>
      <top style="thick">
        <color theme="3" tint="0.39991454817346722"/>
      </top>
      <bottom style="thick">
        <color theme="3" tint="0.39991454817346722"/>
      </bottom>
      <diagonal/>
    </border>
    <border>
      <left style="thick">
        <color theme="3" tint="0.39985351115451523"/>
      </left>
      <right/>
      <top style="thick">
        <color theme="3" tint="0.39991454817346722"/>
      </top>
      <bottom style="thick">
        <color theme="3" tint="0.39991454817346722"/>
      </bottom>
      <diagonal/>
    </border>
    <border>
      <left style="thick">
        <color theme="3" tint="0.39991454817346722"/>
      </left>
      <right/>
      <top style="thick">
        <color theme="3" tint="0.39988402966399123"/>
      </top>
      <bottom style="thin">
        <color theme="3" tint="0.39991454817346722"/>
      </bottom>
      <diagonal/>
    </border>
    <border>
      <left style="medium">
        <color theme="3" tint="0.39988402966399123"/>
      </left>
      <right style="thick">
        <color theme="3" tint="0.39988402966399123"/>
      </right>
      <top style="thick">
        <color theme="3" tint="0.39988402966399123"/>
      </top>
      <bottom style="thin">
        <color theme="3" tint="0.39991454817346722"/>
      </bottom>
      <diagonal/>
    </border>
    <border>
      <left style="medium">
        <color theme="3" tint="0.39988402966399123"/>
      </left>
      <right style="thick">
        <color theme="3" tint="0.39988402966399123"/>
      </right>
      <top/>
      <bottom style="thin">
        <color theme="3" tint="0.39991454817346722"/>
      </bottom>
      <diagonal/>
    </border>
    <border>
      <left style="medium">
        <color theme="3" tint="0.39988402966399123"/>
      </left>
      <right style="thick">
        <color theme="3" tint="0.39988402966399123"/>
      </right>
      <top style="thin">
        <color theme="3" tint="0.39991454817346722"/>
      </top>
      <bottom style="thin">
        <color theme="3" tint="0.39991454817346722"/>
      </bottom>
      <diagonal/>
    </border>
    <border>
      <left style="medium">
        <color theme="3" tint="0.39988402966399123"/>
      </left>
      <right style="thick">
        <color theme="3" tint="0.39988402966399123"/>
      </right>
      <top style="thin">
        <color theme="3" tint="0.39991454817346722"/>
      </top>
      <bottom style="thick">
        <color theme="3" tint="0.39991454817346722"/>
      </bottom>
      <diagonal/>
    </border>
    <border>
      <left/>
      <right style="hair">
        <color theme="3" tint="0.39994506668294322"/>
      </right>
      <top style="double">
        <color theme="3" tint="0.39994506668294322"/>
      </top>
      <bottom/>
      <diagonal/>
    </border>
    <border>
      <left style="hair">
        <color theme="3" tint="0.39994506668294322"/>
      </left>
      <right style="hair">
        <color theme="3" tint="0.39994506668294322"/>
      </right>
      <top style="double">
        <color theme="3" tint="0.39994506668294322"/>
      </top>
      <bottom/>
      <diagonal/>
    </border>
    <border>
      <left style="hair">
        <color theme="3" tint="0.39994506668294322"/>
      </left>
      <right/>
      <top style="double">
        <color theme="3" tint="0.39994506668294322"/>
      </top>
      <bottom/>
      <diagonal/>
    </border>
    <border>
      <left style="medium">
        <color indexed="64"/>
      </left>
      <right/>
      <top style="medium">
        <color theme="3" tint="0.39994506668294322"/>
      </top>
      <bottom/>
      <diagonal/>
    </border>
    <border>
      <left/>
      <right/>
      <top style="medium">
        <color theme="3" tint="0.39994506668294322"/>
      </top>
      <bottom/>
      <diagonal/>
    </border>
    <border>
      <left style="thin">
        <color theme="3" tint="0.39994506668294322"/>
      </left>
      <right/>
      <top style="thick">
        <color theme="3" tint="0.39991454817346722"/>
      </top>
      <bottom style="double">
        <color theme="3" tint="0.39994506668294322"/>
      </bottom>
      <diagonal/>
    </border>
    <border>
      <left style="medium">
        <color theme="3" tint="0.39988402966399123"/>
      </left>
      <right style="hair">
        <color theme="3" tint="0.39994506668294322"/>
      </right>
      <top style="double">
        <color theme="3" tint="0.39994506668294322"/>
      </top>
      <bottom/>
      <diagonal/>
    </border>
    <border>
      <left style="hair">
        <color theme="3" tint="0.39994506668294322"/>
      </left>
      <right style="medium">
        <color theme="3" tint="0.39994506668294322"/>
      </right>
      <top style="double">
        <color theme="3" tint="0.39994506668294322"/>
      </top>
      <bottom/>
      <diagonal/>
    </border>
    <border>
      <left style="medium">
        <color theme="3" tint="0.39991454817346722"/>
      </left>
      <right style="thin">
        <color theme="3" tint="0.39994506668294322"/>
      </right>
      <top style="thick">
        <color theme="3" tint="0.39991454817346722"/>
      </top>
      <bottom style="double">
        <color theme="3" tint="0.39994506668294322"/>
      </bottom>
      <diagonal/>
    </border>
    <border>
      <left style="thick">
        <color indexed="64"/>
      </left>
      <right style="thin">
        <color theme="3" tint="0.39994506668294322"/>
      </right>
      <top style="medium">
        <color theme="3" tint="0.39991454817346722"/>
      </top>
      <bottom style="double">
        <color theme="3" tint="0.39994506668294322"/>
      </bottom>
      <diagonal/>
    </border>
    <border>
      <left style="thin">
        <color theme="3" tint="0.39994506668294322"/>
      </left>
      <right/>
      <top style="medium">
        <color theme="3" tint="0.39991454817346722"/>
      </top>
      <bottom style="double">
        <color theme="3" tint="0.39994506668294322"/>
      </bottom>
      <diagonal/>
    </border>
    <border>
      <left style="medium">
        <color indexed="64"/>
      </left>
      <right/>
      <top style="double">
        <color theme="3" tint="0.39994506668294322"/>
      </top>
      <bottom style="medium">
        <color theme="3" tint="0.39994506668294322"/>
      </bottom>
      <diagonal/>
    </border>
    <border>
      <left/>
      <right style="medium">
        <color theme="3" tint="0.39994506668294322"/>
      </right>
      <top style="double">
        <color theme="3" tint="0.39994506668294322"/>
      </top>
      <bottom style="medium">
        <color theme="3" tint="0.39994506668294322"/>
      </bottom>
      <diagonal/>
    </border>
    <border>
      <left style="thin">
        <color theme="3" tint="0.39991454817346722"/>
      </left>
      <right style="thin">
        <color theme="3" tint="0.39991454817346722"/>
      </right>
      <top style="thick">
        <color theme="3" tint="0.39991454817346722"/>
      </top>
      <bottom style="thin">
        <color theme="3" tint="0.39991454817346722"/>
      </bottom>
      <diagonal/>
    </border>
    <border>
      <left style="thin">
        <color theme="3" tint="0.39991454817346722"/>
      </left>
      <right/>
      <top style="thick">
        <color theme="3" tint="0.39991454817346722"/>
      </top>
      <bottom style="thin">
        <color theme="3" tint="0.39991454817346722"/>
      </bottom>
      <diagonal/>
    </border>
    <border>
      <left style="thick">
        <color theme="3" tint="0.39988402966399123"/>
      </left>
      <right style="thin">
        <color theme="3" tint="0.39991454817346722"/>
      </right>
      <top style="thick">
        <color theme="3" tint="0.39991454817346722"/>
      </top>
      <bottom style="thin">
        <color theme="3" tint="0.39991454817346722"/>
      </bottom>
      <diagonal/>
    </border>
    <border>
      <left style="thin">
        <color theme="3" tint="0.39991454817346722"/>
      </left>
      <right style="thick">
        <color theme="3" tint="0.39988402966399123"/>
      </right>
      <top style="thick">
        <color theme="3" tint="0.39991454817346722"/>
      </top>
      <bottom style="thin">
        <color theme="3" tint="0.39991454817346722"/>
      </bottom>
      <diagonal/>
    </border>
    <border>
      <left style="thick">
        <color theme="3" tint="0.39988402966399123"/>
      </left>
      <right style="thin">
        <color theme="3" tint="0.39991454817346722"/>
      </right>
      <top style="thin">
        <color theme="3" tint="0.39991454817346722"/>
      </top>
      <bottom style="thick">
        <color theme="3" tint="0.39991454817346722"/>
      </bottom>
      <diagonal/>
    </border>
    <border>
      <left/>
      <right style="thick">
        <color theme="3"/>
      </right>
      <top style="thick">
        <color theme="3"/>
      </top>
      <bottom style="thin">
        <color theme="3"/>
      </bottom>
      <diagonal/>
    </border>
    <border>
      <left/>
      <right style="thick">
        <color theme="3"/>
      </right>
      <top/>
      <bottom style="thin">
        <color theme="3"/>
      </bottom>
      <diagonal/>
    </border>
    <border>
      <left/>
      <right style="thick">
        <color theme="3"/>
      </right>
      <top style="thin">
        <color theme="3"/>
      </top>
      <bottom style="thin">
        <color theme="3"/>
      </bottom>
      <diagonal/>
    </border>
    <border>
      <left style="thick">
        <color theme="3"/>
      </left>
      <right/>
      <top style="thick">
        <color theme="3"/>
      </top>
      <bottom style="thin">
        <color theme="3"/>
      </bottom>
      <diagonal/>
    </border>
    <border>
      <left style="thick">
        <color theme="3"/>
      </left>
      <right/>
      <top/>
      <bottom style="thin">
        <color theme="3"/>
      </bottom>
      <diagonal/>
    </border>
    <border>
      <left style="thick">
        <color theme="3"/>
      </left>
      <right/>
      <top style="thin">
        <color theme="3"/>
      </top>
      <bottom style="thin">
        <color theme="3"/>
      </bottom>
      <diagonal/>
    </border>
    <border>
      <left style="thick">
        <color theme="3"/>
      </left>
      <right/>
      <top style="thin">
        <color theme="3"/>
      </top>
      <bottom style="thick">
        <color theme="3"/>
      </bottom>
      <diagonal/>
    </border>
    <border>
      <left style="hair">
        <color theme="3"/>
      </left>
      <right style="thick">
        <color theme="3"/>
      </right>
      <top style="thick">
        <color theme="3"/>
      </top>
      <bottom style="thin">
        <color theme="3"/>
      </bottom>
      <diagonal/>
    </border>
    <border>
      <left style="hair">
        <color theme="3"/>
      </left>
      <right style="thick">
        <color theme="3"/>
      </right>
      <top style="thin">
        <color theme="3"/>
      </top>
      <bottom style="thin">
        <color theme="3"/>
      </bottom>
      <diagonal/>
    </border>
    <border>
      <left style="hair">
        <color theme="3"/>
      </left>
      <right style="thick">
        <color theme="3"/>
      </right>
      <top style="thin">
        <color theme="3"/>
      </top>
      <bottom style="medium">
        <color theme="3"/>
      </bottom>
      <diagonal/>
    </border>
    <border>
      <left style="thick">
        <color theme="3" tint="0.39991454817346722"/>
      </left>
      <right style="thick">
        <color theme="3" tint="0.39991454817346722"/>
      </right>
      <top style="double">
        <color theme="3" tint="0.39994506668294322"/>
      </top>
      <bottom/>
      <diagonal/>
    </border>
    <border>
      <left style="thick">
        <color theme="3" tint="0.39991454817346722"/>
      </left>
      <right style="thick">
        <color theme="3" tint="0.39991454817346722"/>
      </right>
      <top/>
      <bottom style="thick">
        <color theme="3" tint="0.39991454817346722"/>
      </bottom>
      <diagonal/>
    </border>
    <border>
      <left/>
      <right style="thin">
        <color theme="3" tint="0.39991454817346722"/>
      </right>
      <top style="thick">
        <color theme="3" tint="0.39991454817346722"/>
      </top>
      <bottom style="thin">
        <color theme="3" tint="0.39991454817346722"/>
      </bottom>
      <diagonal/>
    </border>
    <border diagonalUp="1">
      <left style="thin">
        <color indexed="64"/>
      </left>
      <right style="thin">
        <color indexed="64"/>
      </right>
      <top style="thin">
        <color indexed="64"/>
      </top>
      <bottom style="thin">
        <color indexed="64"/>
      </bottom>
      <diagonal style="thin">
        <color theme="0" tint="-0.499984740745262"/>
      </diagonal>
    </border>
    <border>
      <left style="thick">
        <color theme="3"/>
      </left>
      <right style="hair">
        <color theme="3"/>
      </right>
      <top style="thin">
        <color theme="3"/>
      </top>
      <bottom style="thick">
        <color theme="3"/>
      </bottom>
      <diagonal/>
    </border>
    <border>
      <left style="hair">
        <color theme="3"/>
      </left>
      <right style="hair">
        <color theme="3"/>
      </right>
      <top style="thin">
        <color theme="3"/>
      </top>
      <bottom style="thick">
        <color theme="3"/>
      </bottom>
      <diagonal/>
    </border>
    <border>
      <left/>
      <right style="thin">
        <color theme="3"/>
      </right>
      <top style="thin">
        <color theme="3"/>
      </top>
      <bottom style="thick">
        <color theme="3"/>
      </bottom>
      <diagonal/>
    </border>
    <border>
      <left/>
      <right/>
      <top style="thick">
        <color theme="3"/>
      </top>
      <bottom style="thin">
        <color theme="3"/>
      </bottom>
      <diagonal/>
    </border>
    <border>
      <left/>
      <right/>
      <top style="thick">
        <color theme="3"/>
      </top>
      <bottom style="thick">
        <color theme="3"/>
      </bottom>
      <diagonal/>
    </border>
    <border>
      <left style="thick">
        <color theme="3"/>
      </left>
      <right style="hair">
        <color theme="3"/>
      </right>
      <top style="thick">
        <color theme="3"/>
      </top>
      <bottom style="thin">
        <color theme="3"/>
      </bottom>
      <diagonal/>
    </border>
    <border>
      <left style="hair">
        <color theme="3"/>
      </left>
      <right style="hair">
        <color theme="3"/>
      </right>
      <top style="thick">
        <color theme="3"/>
      </top>
      <bottom style="thin">
        <color theme="3"/>
      </bottom>
      <diagonal/>
    </border>
    <border>
      <left style="thick">
        <color theme="3"/>
      </left>
      <right style="hair">
        <color theme="3"/>
      </right>
      <top style="thin">
        <color theme="3"/>
      </top>
      <bottom style="thin">
        <color theme="3"/>
      </bottom>
      <diagonal/>
    </border>
    <border>
      <left style="hair">
        <color theme="3"/>
      </left>
      <right style="hair">
        <color theme="3"/>
      </right>
      <top style="thin">
        <color theme="3"/>
      </top>
      <bottom style="thin">
        <color theme="3"/>
      </bottom>
      <diagonal/>
    </border>
    <border>
      <left style="thick">
        <color theme="3"/>
      </left>
      <right style="hair">
        <color theme="3"/>
      </right>
      <top style="thin">
        <color theme="3"/>
      </top>
      <bottom style="medium">
        <color theme="3"/>
      </bottom>
      <diagonal/>
    </border>
    <border>
      <left style="hair">
        <color theme="3"/>
      </left>
      <right style="hair">
        <color theme="3"/>
      </right>
      <top style="thin">
        <color theme="3"/>
      </top>
      <bottom style="medium">
        <color theme="3"/>
      </bottom>
      <diagonal/>
    </border>
    <border>
      <left style="thick">
        <color theme="3"/>
      </left>
      <right style="hair">
        <color theme="3"/>
      </right>
      <top/>
      <bottom style="thin">
        <color theme="3"/>
      </bottom>
      <diagonal/>
    </border>
    <border>
      <left style="hair">
        <color theme="3"/>
      </left>
      <right style="hair">
        <color theme="3"/>
      </right>
      <top/>
      <bottom style="thin">
        <color theme="3"/>
      </bottom>
      <diagonal/>
    </border>
    <border>
      <left style="thick">
        <color indexed="64"/>
      </left>
      <right style="thin">
        <color theme="3" tint="0.39994506668294322"/>
      </right>
      <top style="thin">
        <color theme="3" tint="0.39994506668294322"/>
      </top>
      <bottom/>
      <diagonal/>
    </border>
    <border>
      <left style="thin">
        <color theme="3" tint="0.39994506668294322"/>
      </left>
      <right style="thin">
        <color theme="3" tint="0.39994506668294322"/>
      </right>
      <top style="thin">
        <color theme="3" tint="0.39994506668294322"/>
      </top>
      <bottom/>
      <diagonal/>
    </border>
    <border>
      <left style="thick">
        <color theme="3" tint="0.39991454817346722"/>
      </left>
      <right style="thin">
        <color theme="3" tint="0.39991454817346722"/>
      </right>
      <top style="thin">
        <color theme="3" tint="0.39991454817346722"/>
      </top>
      <bottom style="thick">
        <color theme="3" tint="0.39991454817346722"/>
      </bottom>
      <diagonal/>
    </border>
    <border>
      <left/>
      <right/>
      <top style="thick">
        <color theme="3" tint="0.39991454817346722"/>
      </top>
      <bottom style="hair">
        <color theme="3" tint="0.39988402966399123"/>
      </bottom>
      <diagonal/>
    </border>
    <border>
      <left/>
      <right style="thick">
        <color theme="3" tint="0.39988402966399123"/>
      </right>
      <top style="thick">
        <color theme="3" tint="0.39991454817346722"/>
      </top>
      <bottom style="hair">
        <color theme="3" tint="0.39988402966399123"/>
      </bottom>
      <diagonal/>
    </border>
    <border>
      <left style="medium">
        <color theme="3" tint="0.39988402966399123"/>
      </left>
      <right/>
      <top style="thick">
        <color theme="3" tint="0.39991454817346722"/>
      </top>
      <bottom style="hair">
        <color theme="3" tint="0.39988402966399123"/>
      </bottom>
      <diagonal/>
    </border>
    <border>
      <left/>
      <right style="medium">
        <color theme="3" tint="0.39988402966399123"/>
      </right>
      <top style="thick">
        <color theme="3" tint="0.39991454817346722"/>
      </top>
      <bottom style="hair">
        <color theme="3" tint="0.39988402966399123"/>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medium">
        <color auto="1"/>
      </left>
      <right style="thin">
        <color auto="1"/>
      </right>
      <top style="thin">
        <color auto="1"/>
      </top>
      <bottom/>
      <diagonal/>
    </border>
    <border>
      <left style="thin">
        <color auto="1"/>
      </left>
      <right style="thin">
        <color auto="1"/>
      </right>
      <top style="thin">
        <color auto="1"/>
      </top>
      <bottom/>
      <diagonal/>
    </border>
    <border>
      <left style="thin">
        <color auto="1"/>
      </left>
      <right style="medium">
        <color auto="1"/>
      </right>
      <top style="thin">
        <color auto="1"/>
      </top>
      <bottom/>
      <diagonal/>
    </border>
    <border>
      <left style="medium">
        <color auto="1"/>
      </left>
      <right style="thin">
        <color auto="1"/>
      </right>
      <top style="double">
        <color auto="1"/>
      </top>
      <bottom style="medium">
        <color auto="1"/>
      </bottom>
      <diagonal/>
    </border>
    <border>
      <left style="thin">
        <color auto="1"/>
      </left>
      <right style="thin">
        <color auto="1"/>
      </right>
      <top style="double">
        <color auto="1"/>
      </top>
      <bottom style="medium">
        <color auto="1"/>
      </bottom>
      <diagonal/>
    </border>
    <border>
      <left style="thin">
        <color auto="1"/>
      </left>
      <right style="medium">
        <color auto="1"/>
      </right>
      <top style="double">
        <color auto="1"/>
      </top>
      <bottom style="medium">
        <color auto="1"/>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medium">
        <color indexed="64"/>
      </right>
      <top/>
      <bottom/>
      <diagonal/>
    </border>
    <border>
      <left style="medium">
        <color auto="1"/>
      </left>
      <right style="thin">
        <color auto="1"/>
      </right>
      <top/>
      <bottom style="thin">
        <color auto="1"/>
      </bottom>
      <diagonal/>
    </border>
    <border>
      <left style="thin">
        <color auto="1"/>
      </left>
      <right style="medium">
        <color auto="1"/>
      </right>
      <top/>
      <bottom style="thin">
        <color auto="1"/>
      </bottom>
      <diagonal/>
    </border>
    <border>
      <left style="medium">
        <color indexed="64"/>
      </left>
      <right style="thin">
        <color indexed="64"/>
      </right>
      <top style="medium">
        <color indexed="64"/>
      </top>
      <bottom style="double">
        <color indexed="64"/>
      </bottom>
      <diagonal/>
    </border>
    <border>
      <left style="thin">
        <color indexed="64"/>
      </left>
      <right style="medium">
        <color indexed="64"/>
      </right>
      <top style="medium">
        <color indexed="64"/>
      </top>
      <bottom style="double">
        <color indexed="64"/>
      </bottom>
      <diagonal/>
    </border>
    <border>
      <left style="thin">
        <color indexed="64"/>
      </left>
      <right/>
      <top style="thin">
        <color indexed="64"/>
      </top>
      <bottom/>
      <diagonal/>
    </border>
    <border>
      <left/>
      <right style="thin">
        <color indexed="64"/>
      </right>
      <top style="thin">
        <color indexed="64"/>
      </top>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right style="thick">
        <color indexed="64"/>
      </right>
      <top style="medium">
        <color indexed="64"/>
      </top>
      <bottom style="thin">
        <color indexed="64"/>
      </bottom>
      <diagonal/>
    </border>
    <border>
      <left/>
      <right/>
      <top/>
      <bottom style="thin">
        <color indexed="64"/>
      </bottom>
      <diagonal/>
    </border>
    <border>
      <left/>
      <right/>
      <top style="thin">
        <color indexed="64"/>
      </top>
      <bottom style="medium">
        <color indexed="64"/>
      </bottom>
      <diagonal/>
    </border>
    <border>
      <left/>
      <right style="thick">
        <color indexed="64"/>
      </right>
      <top style="thin">
        <color indexed="64"/>
      </top>
      <bottom style="medium">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ck">
        <color indexed="64"/>
      </right>
      <top style="medium">
        <color indexed="64"/>
      </top>
      <bottom style="medium">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ck">
        <color indexed="64"/>
      </right>
      <top/>
      <bottom/>
      <diagonal/>
    </border>
    <border>
      <left/>
      <right style="thin">
        <color indexed="64"/>
      </right>
      <top style="thin">
        <color indexed="64"/>
      </top>
      <bottom style="double">
        <color indexed="64"/>
      </bottom>
      <diagonal/>
    </border>
    <border>
      <left/>
      <right/>
      <top style="thin">
        <color indexed="64"/>
      </top>
      <bottom style="double">
        <color indexed="64"/>
      </bottom>
      <diagonal/>
    </border>
    <border>
      <left style="thin">
        <color indexed="64"/>
      </left>
      <right/>
      <top style="medium">
        <color indexed="64"/>
      </top>
      <bottom style="thin">
        <color indexed="64"/>
      </bottom>
      <diagonal/>
    </border>
    <border>
      <left style="thin">
        <color indexed="64"/>
      </left>
      <right/>
      <top style="thick">
        <color indexed="64"/>
      </top>
      <bottom style="thin">
        <color indexed="64"/>
      </bottom>
      <diagonal/>
    </border>
    <border>
      <left/>
      <right style="thick">
        <color indexed="64"/>
      </right>
      <top style="thin">
        <color indexed="64"/>
      </top>
      <bottom style="thin">
        <color indexed="64"/>
      </bottom>
      <diagonal/>
    </border>
    <border>
      <left style="thin">
        <color indexed="64"/>
      </left>
      <right/>
      <top style="thin">
        <color indexed="64"/>
      </top>
      <bottom style="medium">
        <color indexed="64"/>
      </bottom>
      <diagonal/>
    </border>
    <border>
      <left/>
      <right style="thin">
        <color indexed="64"/>
      </right>
      <top style="medium">
        <color indexed="64"/>
      </top>
      <bottom style="thin">
        <color indexed="64"/>
      </bottom>
      <diagonal/>
    </border>
    <border>
      <left/>
      <right style="thin">
        <color indexed="64"/>
      </right>
      <top style="thick">
        <color indexed="64"/>
      </top>
      <bottom style="thin">
        <color indexed="64"/>
      </bottom>
      <diagonal/>
    </border>
    <border>
      <left/>
      <right/>
      <top/>
      <bottom style="medium">
        <color indexed="64"/>
      </bottom>
      <diagonal/>
    </border>
    <border>
      <left style="thick">
        <color indexed="64"/>
      </left>
      <right/>
      <top style="thick">
        <color indexed="64"/>
      </top>
      <bottom/>
      <diagonal/>
    </border>
    <border>
      <left/>
      <right style="thick">
        <color indexed="64"/>
      </right>
      <top style="thin">
        <color indexed="64"/>
      </top>
      <bottom/>
      <diagonal/>
    </border>
    <border>
      <left/>
      <right style="thick">
        <color indexed="64"/>
      </right>
      <top/>
      <bottom style="medium">
        <color indexed="64"/>
      </bottom>
      <diagonal/>
    </border>
    <border>
      <left style="thick">
        <color indexed="64"/>
      </left>
      <right/>
      <top/>
      <bottom style="medium">
        <color indexed="64"/>
      </bottom>
      <diagonal/>
    </border>
    <border>
      <left/>
      <right style="medium">
        <color indexed="64"/>
      </right>
      <top style="medium">
        <color indexed="64"/>
      </top>
      <bottom style="medium">
        <color indexed="64"/>
      </bottom>
      <diagonal/>
    </border>
    <border>
      <left style="thin">
        <color indexed="64"/>
      </left>
      <right/>
      <top style="double">
        <color indexed="64"/>
      </top>
      <bottom style="medium">
        <color indexed="64"/>
      </bottom>
      <diagonal/>
    </border>
    <border>
      <left style="thin">
        <color indexed="64"/>
      </left>
      <right style="thin">
        <color indexed="64"/>
      </right>
      <top/>
      <bottom style="thin">
        <color auto="1"/>
      </bottom>
      <diagonal/>
    </border>
    <border>
      <left/>
      <right style="thin">
        <color auto="1"/>
      </right>
      <top style="double">
        <color auto="1"/>
      </top>
      <bottom style="medium">
        <color auto="1"/>
      </bottom>
      <diagonal/>
    </border>
    <border>
      <left style="thin">
        <color indexed="64"/>
      </left>
      <right/>
      <top style="medium">
        <color indexed="64"/>
      </top>
      <bottom style="double">
        <color auto="1"/>
      </bottom>
      <diagonal/>
    </border>
    <border>
      <left style="thin">
        <color auto="1"/>
      </left>
      <right style="thin">
        <color auto="1"/>
      </right>
      <top style="double">
        <color auto="1"/>
      </top>
      <bottom/>
      <diagonal/>
    </border>
    <border>
      <left style="thin">
        <color auto="1"/>
      </left>
      <right style="medium">
        <color auto="1"/>
      </right>
      <top style="double">
        <color auto="1"/>
      </top>
      <bottom/>
      <diagonal/>
    </border>
    <border>
      <left/>
      <right style="thick">
        <color auto="1"/>
      </right>
      <top style="double">
        <color auto="1"/>
      </top>
      <bottom style="medium">
        <color indexed="64"/>
      </bottom>
      <diagonal/>
    </border>
    <border>
      <left/>
      <right style="thin">
        <color auto="1"/>
      </right>
      <top style="double">
        <color auto="1"/>
      </top>
      <bottom style="double">
        <color auto="1"/>
      </bottom>
      <diagonal/>
    </border>
    <border>
      <left style="medium">
        <color auto="1"/>
      </left>
      <right/>
      <top style="double">
        <color auto="1"/>
      </top>
      <bottom style="medium">
        <color auto="1"/>
      </bottom>
      <diagonal/>
    </border>
    <border>
      <left style="thick">
        <color indexed="64"/>
      </left>
      <right/>
      <top style="medium">
        <color indexed="64"/>
      </top>
      <bottom style="thin">
        <color indexed="64"/>
      </bottom>
      <diagonal/>
    </border>
    <border>
      <left/>
      <right/>
      <top style="double">
        <color indexed="64"/>
      </top>
      <bottom style="thin">
        <color indexed="64"/>
      </bottom>
      <diagonal/>
    </border>
    <border>
      <left style="thick">
        <color indexed="64"/>
      </left>
      <right/>
      <top style="thin">
        <color indexed="64"/>
      </top>
      <bottom/>
      <diagonal/>
    </border>
    <border>
      <left style="medium">
        <color indexed="64"/>
      </left>
      <right/>
      <top style="double">
        <color indexed="64"/>
      </top>
      <bottom style="thin">
        <color indexed="64"/>
      </bottom>
      <diagonal/>
    </border>
    <border>
      <left/>
      <right style="thin">
        <color indexed="64"/>
      </right>
      <top style="double">
        <color indexed="64"/>
      </top>
      <bottom style="thin">
        <color indexed="64"/>
      </bottom>
      <diagonal/>
    </border>
    <border>
      <left style="medium">
        <color indexed="64"/>
      </left>
      <right/>
      <top style="thin">
        <color indexed="64"/>
      </top>
      <bottom style="double">
        <color indexed="64"/>
      </bottom>
      <diagonal/>
    </border>
    <border>
      <left/>
      <right style="hair">
        <color indexed="64"/>
      </right>
      <top style="thin">
        <color indexed="64"/>
      </top>
      <bottom style="double">
        <color indexed="64"/>
      </bottom>
      <diagonal/>
    </border>
    <border>
      <left style="thin">
        <color indexed="64"/>
      </left>
      <right style="thin">
        <color indexed="64"/>
      </right>
      <top style="medium">
        <color indexed="64"/>
      </top>
      <bottom style="medium">
        <color indexed="64"/>
      </bottom>
      <diagonal/>
    </border>
    <border>
      <left style="thin">
        <color auto="1"/>
      </left>
      <right/>
      <top style="thick">
        <color auto="1"/>
      </top>
      <bottom style="thick">
        <color auto="1"/>
      </bottom>
      <diagonal/>
    </border>
    <border>
      <left style="medium">
        <color auto="1"/>
      </left>
      <right style="medium">
        <color auto="1"/>
      </right>
      <top style="thick">
        <color auto="1"/>
      </top>
      <bottom style="thick">
        <color auto="1"/>
      </bottom>
      <diagonal/>
    </border>
    <border>
      <left style="medium">
        <color auto="1"/>
      </left>
      <right/>
      <top style="thick">
        <color auto="1"/>
      </top>
      <bottom style="thick">
        <color auto="1"/>
      </bottom>
      <diagonal/>
    </border>
    <border>
      <left/>
      <right style="hair">
        <color auto="1"/>
      </right>
      <top style="thick">
        <color auto="1"/>
      </top>
      <bottom style="thin">
        <color indexed="64"/>
      </bottom>
      <diagonal/>
    </border>
    <border>
      <left style="thick">
        <color auto="1"/>
      </left>
      <right style="thin">
        <color indexed="64"/>
      </right>
      <top style="thin">
        <color auto="1"/>
      </top>
      <bottom style="thin">
        <color auto="1"/>
      </bottom>
      <diagonal/>
    </border>
    <border>
      <left style="thick">
        <color auto="1"/>
      </left>
      <right style="thin">
        <color indexed="64"/>
      </right>
      <top style="thin">
        <color auto="1"/>
      </top>
      <bottom style="medium">
        <color indexed="64"/>
      </bottom>
      <diagonal/>
    </border>
    <border>
      <left style="thin">
        <color indexed="64"/>
      </left>
      <right style="thick">
        <color auto="1"/>
      </right>
      <top style="thin">
        <color indexed="64"/>
      </top>
      <bottom style="medium">
        <color indexed="64"/>
      </bottom>
      <diagonal/>
    </border>
    <border>
      <left style="thick">
        <color indexed="64"/>
      </left>
      <right style="thin">
        <color indexed="64"/>
      </right>
      <top style="medium">
        <color indexed="64"/>
      </top>
      <bottom style="medium">
        <color indexed="64"/>
      </bottom>
      <diagonal/>
    </border>
    <border>
      <left style="thin">
        <color indexed="64"/>
      </left>
      <right style="thick">
        <color indexed="64"/>
      </right>
      <top style="medium">
        <color indexed="64"/>
      </top>
      <bottom style="medium">
        <color indexed="64"/>
      </bottom>
      <diagonal/>
    </border>
    <border>
      <left style="medium">
        <color auto="1"/>
      </left>
      <right style="thin">
        <color auto="1"/>
      </right>
      <top/>
      <bottom style="double">
        <color auto="1"/>
      </bottom>
      <diagonal/>
    </border>
    <border>
      <left style="thin">
        <color auto="1"/>
      </left>
      <right style="thin">
        <color auto="1"/>
      </right>
      <top/>
      <bottom style="double">
        <color auto="1"/>
      </bottom>
      <diagonal/>
    </border>
    <border>
      <left style="thin">
        <color auto="1"/>
      </left>
      <right style="medium">
        <color auto="1"/>
      </right>
      <top/>
      <bottom style="double">
        <color auto="1"/>
      </bottom>
      <diagonal/>
    </border>
    <border>
      <left style="medium">
        <color auto="1"/>
      </left>
      <right style="thin">
        <color auto="1"/>
      </right>
      <top style="double">
        <color auto="1"/>
      </top>
      <bottom/>
      <diagonal/>
    </border>
    <border>
      <left style="thin">
        <color auto="1"/>
      </left>
      <right/>
      <top style="double">
        <color auto="1"/>
      </top>
      <bottom/>
      <diagonal/>
    </border>
    <border>
      <left style="medium">
        <color auto="1"/>
      </left>
      <right style="thin">
        <color auto="1"/>
      </right>
      <top style="double">
        <color auto="1"/>
      </top>
      <bottom style="double">
        <color auto="1"/>
      </bottom>
      <diagonal/>
    </border>
    <border>
      <left style="thin">
        <color auto="1"/>
      </left>
      <right style="thin">
        <color auto="1"/>
      </right>
      <top style="double">
        <color auto="1"/>
      </top>
      <bottom style="double">
        <color auto="1"/>
      </bottom>
      <diagonal/>
    </border>
    <border>
      <left style="thin">
        <color auto="1"/>
      </left>
      <right/>
      <top style="double">
        <color auto="1"/>
      </top>
      <bottom style="double">
        <color auto="1"/>
      </bottom>
      <diagonal/>
    </border>
    <border>
      <left style="thin">
        <color auto="1"/>
      </left>
      <right style="medium">
        <color auto="1"/>
      </right>
      <top style="double">
        <color auto="1"/>
      </top>
      <bottom style="double">
        <color auto="1"/>
      </bottom>
      <diagonal/>
    </border>
    <border>
      <left style="medium">
        <color indexed="64"/>
      </left>
      <right style="medium">
        <color indexed="64"/>
      </right>
      <top style="thin">
        <color indexed="64"/>
      </top>
      <bottom/>
      <diagonal/>
    </border>
    <border>
      <left style="medium">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style="thick">
        <color theme="3" tint="0.39991454817346722"/>
      </left>
      <right/>
      <top style="thin">
        <color theme="3" tint="0.39991454817346722"/>
      </top>
      <bottom/>
      <diagonal/>
    </border>
    <border>
      <left style="medium">
        <color theme="3" tint="0.39988402966399123"/>
      </left>
      <right style="thick">
        <color theme="3" tint="0.39988402966399123"/>
      </right>
      <top style="thin">
        <color theme="3" tint="0.39991454817346722"/>
      </top>
      <bottom/>
      <diagonal/>
    </border>
  </borders>
  <cellStyleXfs count="6">
    <xf numFmtId="0" fontId="0" fillId="0" borderId="0"/>
    <xf numFmtId="0" fontId="18" fillId="0" borderId="0"/>
    <xf numFmtId="0" fontId="28" fillId="0" borderId="0"/>
    <xf numFmtId="0" fontId="2" fillId="0" borderId="0"/>
    <xf numFmtId="0" fontId="1" fillId="0" borderId="0"/>
    <xf numFmtId="164" fontId="62" fillId="0" borderId="0" applyFont="0" applyFill="0" applyBorder="0" applyAlignment="0" applyProtection="0"/>
  </cellStyleXfs>
  <cellXfs count="503">
    <xf numFmtId="0" fontId="0" fillId="0" borderId="0" xfId="0"/>
    <xf numFmtId="0" fontId="37" fillId="4" borderId="65" xfId="0" applyFont="1" applyFill="1" applyBorder="1" applyAlignment="1">
      <alignment vertical="center" wrapText="1"/>
    </xf>
    <xf numFmtId="0" fontId="0" fillId="4" borderId="66" xfId="0" applyFill="1" applyBorder="1" applyAlignment="1">
      <alignment horizontal="center" vertical="center"/>
    </xf>
    <xf numFmtId="0" fontId="30" fillId="4" borderId="67" xfId="0" applyFont="1" applyFill="1" applyBorder="1" applyAlignment="1">
      <alignment horizontal="center" vertical="center"/>
    </xf>
    <xf numFmtId="0" fontId="39" fillId="0" borderId="68" xfId="0" applyFont="1" applyFill="1" applyBorder="1" applyAlignment="1">
      <alignment horizontal="left" vertical="center"/>
    </xf>
    <xf numFmtId="42" fontId="47" fillId="0" borderId="128" xfId="0" applyNumberFormat="1" applyFont="1" applyBorder="1"/>
    <xf numFmtId="42" fontId="47" fillId="0" borderId="129" xfId="0" applyNumberFormat="1" applyFont="1" applyBorder="1"/>
    <xf numFmtId="42" fontId="47" fillId="0" borderId="130" xfId="0" applyNumberFormat="1" applyFont="1" applyBorder="1"/>
    <xf numFmtId="0" fontId="48" fillId="0" borderId="131" xfId="0" applyFont="1" applyBorder="1" applyAlignment="1">
      <alignment horizontal="left" vertical="center"/>
    </xf>
    <xf numFmtId="0" fontId="48" fillId="0" borderId="132" xfId="0" applyFont="1" applyBorder="1" applyAlignment="1">
      <alignment horizontal="left" vertical="center"/>
    </xf>
    <xf numFmtId="0" fontId="48" fillId="0" borderId="133" xfId="0" applyFont="1" applyBorder="1" applyAlignment="1">
      <alignment horizontal="left" vertical="center"/>
    </xf>
    <xf numFmtId="2" fontId="48" fillId="0" borderId="133" xfId="0" applyNumberFormat="1" applyFont="1" applyBorder="1" applyAlignment="1">
      <alignment horizontal="left" vertical="center" wrapText="1"/>
    </xf>
    <xf numFmtId="0" fontId="48" fillId="0" borderId="134" xfId="0" applyFont="1" applyBorder="1" applyAlignment="1">
      <alignment horizontal="left" vertical="center"/>
    </xf>
    <xf numFmtId="42" fontId="47" fillId="0" borderId="67" xfId="0" applyNumberFormat="1" applyFont="1" applyBorder="1"/>
    <xf numFmtId="42" fontId="39" fillId="0" borderId="135" xfId="0" applyNumberFormat="1" applyFont="1" applyBorder="1" applyAlignment="1">
      <alignment horizontal="left" vertical="center"/>
    </xf>
    <xf numFmtId="42" fontId="39" fillId="0" borderId="136" xfId="0" applyNumberFormat="1" applyFont="1" applyBorder="1" applyAlignment="1">
      <alignment horizontal="left" vertical="center"/>
    </xf>
    <xf numFmtId="42" fontId="39" fillId="0" borderId="137" xfId="0" applyNumberFormat="1" applyFont="1" applyBorder="1" applyAlignment="1">
      <alignment horizontal="left" vertical="center"/>
    </xf>
    <xf numFmtId="42" fontId="0" fillId="0" borderId="0" xfId="0" applyNumberFormat="1"/>
    <xf numFmtId="44" fontId="49" fillId="4" borderId="66" xfId="0" applyNumberFormat="1" applyFont="1" applyFill="1" applyBorder="1" applyAlignment="1">
      <alignment vertical="center" wrapText="1"/>
    </xf>
    <xf numFmtId="0" fontId="0" fillId="16" borderId="20" xfId="0" applyFill="1" applyBorder="1" applyAlignment="1" applyProtection="1">
      <alignment horizontal="center" vertical="center"/>
      <protection locked="0"/>
    </xf>
    <xf numFmtId="0" fontId="0" fillId="0" borderId="21" xfId="0" applyBorder="1" applyAlignment="1">
      <alignment horizontal="center" vertical="center"/>
    </xf>
    <xf numFmtId="0" fontId="14" fillId="17" borderId="22" xfId="3" applyFont="1" applyFill="1" applyBorder="1" applyAlignment="1" applyProtection="1">
      <alignment horizontal="left" vertical="center" wrapText="1"/>
      <protection hidden="1"/>
    </xf>
    <xf numFmtId="0" fontId="16" fillId="18" borderId="23" xfId="3" applyFont="1" applyFill="1" applyBorder="1" applyAlignment="1" applyProtection="1">
      <alignment horizontal="left" vertical="center" wrapText="1"/>
      <protection hidden="1"/>
    </xf>
    <xf numFmtId="3" fontId="17" fillId="18" borderId="24" xfId="3" applyNumberFormat="1" applyFont="1" applyFill="1" applyBorder="1" applyAlignment="1" applyProtection="1">
      <alignment horizontal="right" vertical="center" wrapText="1"/>
      <protection hidden="1"/>
    </xf>
    <xf numFmtId="0" fontId="14" fillId="0" borderId="25" xfId="3" applyFont="1" applyBorder="1" applyAlignment="1" applyProtection="1">
      <alignment horizontal="left" vertical="center" wrapText="1"/>
      <protection hidden="1"/>
    </xf>
    <xf numFmtId="0" fontId="14" fillId="0" borderId="26" xfId="3" applyFont="1" applyFill="1" applyBorder="1" applyAlignment="1" applyProtection="1">
      <alignment horizontal="left" vertical="center" wrapText="1"/>
      <protection hidden="1"/>
    </xf>
    <xf numFmtId="0" fontId="11" fillId="18" borderId="27" xfId="3" applyFont="1" applyFill="1" applyBorder="1" applyAlignment="1" applyProtection="1">
      <alignment horizontal="center" vertical="center" wrapText="1"/>
      <protection hidden="1"/>
    </xf>
    <xf numFmtId="0" fontId="12" fillId="18" borderId="28" xfId="3" applyFont="1" applyFill="1" applyBorder="1" applyAlignment="1" applyProtection="1">
      <alignment horizontal="center" vertical="top" wrapText="1"/>
      <protection hidden="1"/>
    </xf>
    <xf numFmtId="0" fontId="13" fillId="18" borderId="29" xfId="3" applyFont="1" applyFill="1" applyBorder="1" applyAlignment="1" applyProtection="1">
      <alignment horizontal="center" vertical="center" wrapText="1"/>
      <protection hidden="1"/>
    </xf>
    <xf numFmtId="3" fontId="15" fillId="17" borderId="30" xfId="3" applyNumberFormat="1" applyFont="1" applyFill="1" applyBorder="1" applyAlignment="1" applyProtection="1">
      <alignment horizontal="right" vertical="center" wrapText="1"/>
      <protection hidden="1"/>
    </xf>
    <xf numFmtId="3" fontId="15" fillId="17" borderId="31" xfId="3" applyNumberFormat="1" applyFont="1" applyFill="1" applyBorder="1" applyAlignment="1" applyProtection="1">
      <alignment horizontal="right" vertical="center" wrapText="1"/>
      <protection hidden="1"/>
    </xf>
    <xf numFmtId="3" fontId="15" fillId="0" borderId="28" xfId="3" applyNumberFormat="1" applyFont="1" applyFill="1" applyBorder="1" applyAlignment="1" applyProtection="1">
      <alignment horizontal="right" vertical="center" wrapText="1"/>
      <protection hidden="1"/>
    </xf>
    <xf numFmtId="3" fontId="15" fillId="0" borderId="32" xfId="3" applyNumberFormat="1" applyFont="1" applyFill="1" applyBorder="1" applyAlignment="1" applyProtection="1">
      <alignment horizontal="right" vertical="center" wrapText="1"/>
      <protection hidden="1"/>
    </xf>
    <xf numFmtId="0" fontId="0" fillId="0" borderId="33" xfId="0" applyBorder="1" applyAlignment="1" applyProtection="1">
      <alignment vertical="center"/>
    </xf>
    <xf numFmtId="0" fontId="0" fillId="0" borderId="34" xfId="0" applyBorder="1" applyAlignment="1" applyProtection="1">
      <alignment vertical="center"/>
    </xf>
    <xf numFmtId="49" fontId="18" fillId="0" borderId="33" xfId="1" applyNumberFormat="1" applyFont="1" applyFill="1" applyBorder="1" applyAlignment="1" applyProtection="1">
      <alignment vertical="center"/>
    </xf>
    <xf numFmtId="49" fontId="18" fillId="0" borderId="141" xfId="1" applyNumberFormat="1" applyFont="1" applyFill="1" applyBorder="1" applyAlignment="1" applyProtection="1">
      <alignment vertical="center"/>
    </xf>
    <xf numFmtId="0" fontId="51" fillId="0" borderId="33" xfId="1" applyFont="1" applyFill="1" applyBorder="1" applyAlignment="1" applyProtection="1">
      <alignment horizontal="center" vertical="center" wrapText="1"/>
      <protection hidden="1"/>
    </xf>
    <xf numFmtId="167" fontId="18" fillId="0" borderId="33" xfId="1" applyNumberFormat="1" applyFont="1" applyFill="1" applyBorder="1" applyAlignment="1" applyProtection="1">
      <alignment horizontal="center" vertical="center" wrapText="1"/>
    </xf>
    <xf numFmtId="49" fontId="18" fillId="0" borderId="33" xfId="1" applyNumberFormat="1" applyFont="1" applyFill="1" applyBorder="1" applyAlignment="1" applyProtection="1">
      <alignment vertical="center"/>
      <protection locked="0"/>
    </xf>
    <xf numFmtId="0" fontId="18" fillId="0" borderId="33" xfId="1" applyFont="1" applyFill="1" applyBorder="1" applyAlignment="1" applyProtection="1">
      <alignment horizontal="center" vertical="center" wrapText="1"/>
      <protection locked="0"/>
    </xf>
    <xf numFmtId="167" fontId="18" fillId="0" borderId="33" xfId="1" applyNumberFormat="1" applyFont="1" applyFill="1" applyBorder="1" applyAlignment="1" applyProtection="1">
      <alignment horizontal="center" vertical="center" wrapText="1"/>
      <protection locked="0"/>
    </xf>
    <xf numFmtId="1" fontId="18" fillId="0" borderId="33" xfId="1" applyNumberFormat="1" applyFont="1" applyFill="1" applyBorder="1" applyAlignment="1" applyProtection="1">
      <alignment horizontal="center" vertical="center" wrapText="1"/>
      <protection locked="0"/>
    </xf>
    <xf numFmtId="49" fontId="19" fillId="19" borderId="35" xfId="1" applyNumberFormat="1" applyFont="1" applyFill="1" applyBorder="1" applyAlignment="1" applyProtection="1">
      <alignment horizontal="center" vertical="center"/>
      <protection hidden="1"/>
    </xf>
    <xf numFmtId="49" fontId="19" fillId="19" borderId="36" xfId="1" applyNumberFormat="1" applyFont="1" applyFill="1" applyBorder="1" applyAlignment="1" applyProtection="1">
      <alignment horizontal="left" vertical="center"/>
      <protection hidden="1"/>
    </xf>
    <xf numFmtId="0" fontId="19" fillId="19" borderId="36" xfId="1" applyFont="1" applyFill="1" applyBorder="1" applyAlignment="1" applyProtection="1">
      <alignment horizontal="center" vertical="center" wrapText="1"/>
      <protection hidden="1"/>
    </xf>
    <xf numFmtId="167" fontId="20" fillId="5" borderId="36" xfId="1" applyNumberFormat="1" applyFont="1" applyFill="1" applyBorder="1" applyAlignment="1" applyProtection="1">
      <alignment horizontal="center" vertical="center" wrapText="1"/>
      <protection hidden="1"/>
    </xf>
    <xf numFmtId="3" fontId="20" fillId="19" borderId="37" xfId="1" applyNumberFormat="1" applyFont="1" applyFill="1" applyBorder="1" applyAlignment="1" applyProtection="1">
      <alignment horizontal="center" vertical="center" wrapText="1"/>
      <protection hidden="1"/>
    </xf>
    <xf numFmtId="49" fontId="21" fillId="0" borderId="38" xfId="1" applyNumberFormat="1" applyFont="1" applyFill="1" applyBorder="1" applyAlignment="1" applyProtection="1">
      <alignment horizontal="center" vertical="center"/>
      <protection locked="0" hidden="1"/>
    </xf>
    <xf numFmtId="49" fontId="18" fillId="0" borderId="33" xfId="1" applyNumberFormat="1" applyFont="1" applyFill="1" applyBorder="1" applyAlignment="1" applyProtection="1">
      <alignment vertical="center"/>
      <protection locked="0" hidden="1"/>
    </xf>
    <xf numFmtId="3" fontId="18" fillId="0" borderId="13" xfId="1" applyNumberFormat="1" applyFont="1" applyFill="1" applyBorder="1" applyAlignment="1" applyProtection="1">
      <alignment horizontal="right" vertical="center" wrapText="1"/>
      <protection locked="0" hidden="1"/>
    </xf>
    <xf numFmtId="49" fontId="21" fillId="0" borderId="39" xfId="1" applyNumberFormat="1" applyFont="1" applyFill="1" applyBorder="1" applyAlignment="1" applyProtection="1">
      <alignment horizontal="center" vertical="center"/>
      <protection locked="0"/>
    </xf>
    <xf numFmtId="49" fontId="19" fillId="19" borderId="35" xfId="1" applyNumberFormat="1" applyFont="1" applyFill="1" applyBorder="1" applyAlignment="1" applyProtection="1">
      <alignment horizontal="center" vertical="center"/>
    </xf>
    <xf numFmtId="49" fontId="19" fillId="19" borderId="36" xfId="1" applyNumberFormat="1" applyFont="1" applyFill="1" applyBorder="1" applyAlignment="1" applyProtection="1">
      <alignment horizontal="left" vertical="center"/>
    </xf>
    <xf numFmtId="0" fontId="19" fillId="19" borderId="36" xfId="1" applyFont="1" applyFill="1" applyBorder="1" applyAlignment="1" applyProtection="1">
      <alignment horizontal="center" vertical="center" wrapText="1"/>
    </xf>
    <xf numFmtId="3" fontId="20" fillId="19" borderId="37" xfId="1" applyNumberFormat="1" applyFont="1" applyFill="1" applyBorder="1" applyAlignment="1" applyProtection="1">
      <alignment horizontal="center" vertical="center" wrapText="1"/>
    </xf>
    <xf numFmtId="49" fontId="21" fillId="0" borderId="38" xfId="1" applyNumberFormat="1" applyFont="1" applyFill="1" applyBorder="1" applyAlignment="1" applyProtection="1">
      <alignment horizontal="center" vertical="center"/>
    </xf>
    <xf numFmtId="3" fontId="18" fillId="0" borderId="13" xfId="1" applyNumberFormat="1" applyFont="1" applyFill="1" applyBorder="1" applyAlignment="1" applyProtection="1">
      <alignment horizontal="right" vertical="center" wrapText="1"/>
    </xf>
    <xf numFmtId="49" fontId="21" fillId="0" borderId="38" xfId="1" applyNumberFormat="1" applyFont="1" applyFill="1" applyBorder="1" applyAlignment="1" applyProtection="1">
      <alignment horizontal="center" vertical="center"/>
      <protection locked="0"/>
    </xf>
    <xf numFmtId="3" fontId="18" fillId="0" borderId="13" xfId="1" applyNumberFormat="1" applyFont="1" applyFill="1" applyBorder="1" applyAlignment="1" applyProtection="1">
      <alignment horizontal="right" vertical="center" wrapText="1"/>
      <protection locked="0"/>
    </xf>
    <xf numFmtId="0" fontId="0" fillId="0" borderId="38" xfId="0" applyBorder="1"/>
    <xf numFmtId="0" fontId="0" fillId="0" borderId="33" xfId="0" applyBorder="1"/>
    <xf numFmtId="0" fontId="0" fillId="0" borderId="34" xfId="0" applyBorder="1"/>
    <xf numFmtId="3" fontId="0" fillId="0" borderId="14" xfId="0" applyNumberFormat="1" applyBorder="1"/>
    <xf numFmtId="42" fontId="0" fillId="0" borderId="13" xfId="0" applyNumberFormat="1" applyBorder="1"/>
    <xf numFmtId="168" fontId="0" fillId="0" borderId="14" xfId="0" applyNumberFormat="1" applyBorder="1"/>
    <xf numFmtId="0" fontId="26" fillId="0" borderId="38" xfId="0" applyFont="1" applyBorder="1" applyAlignment="1">
      <alignment horizontal="left" vertical="center"/>
    </xf>
    <xf numFmtId="0" fontId="27" fillId="0" borderId="0" xfId="0" applyFont="1"/>
    <xf numFmtId="0" fontId="27" fillId="0" borderId="38" xfId="0" applyFont="1" applyBorder="1"/>
    <xf numFmtId="14" fontId="28" fillId="20" borderId="13" xfId="2" applyNumberFormat="1" applyFill="1" applyBorder="1" applyAlignment="1" applyProtection="1">
      <alignment vertical="center"/>
      <protection locked="0"/>
    </xf>
    <xf numFmtId="0" fontId="27" fillId="0" borderId="0" xfId="2" applyFont="1"/>
    <xf numFmtId="0" fontId="27" fillId="0" borderId="39" xfId="0" applyFont="1" applyBorder="1"/>
    <xf numFmtId="14" fontId="28" fillId="20" borderId="14" xfId="2" applyNumberFormat="1" applyFill="1" applyBorder="1" applyAlignment="1" applyProtection="1">
      <alignment vertical="center"/>
      <protection locked="0"/>
    </xf>
    <xf numFmtId="0" fontId="28" fillId="0" borderId="0" xfId="2" applyBorder="1" applyAlignment="1">
      <alignment vertical="center"/>
    </xf>
    <xf numFmtId="0" fontId="27" fillId="0" borderId="0" xfId="0" applyFont="1" applyAlignment="1">
      <alignment horizontal="right"/>
    </xf>
    <xf numFmtId="14" fontId="27" fillId="0" borderId="0" xfId="0" applyNumberFormat="1" applyFont="1" applyAlignment="1">
      <alignment horizontal="center" vertical="center"/>
    </xf>
    <xf numFmtId="0" fontId="27" fillId="0" borderId="0" xfId="0" applyFont="1" applyAlignment="1"/>
    <xf numFmtId="42" fontId="39" fillId="0" borderId="69" xfId="0" applyNumberFormat="1" applyFont="1" applyBorder="1" applyAlignment="1">
      <alignment horizontal="left" vertical="center"/>
    </xf>
    <xf numFmtId="0" fontId="0" fillId="0" borderId="171" xfId="0" applyBorder="1"/>
    <xf numFmtId="49" fontId="21" fillId="0" borderId="35" xfId="1" applyNumberFormat="1" applyFont="1" applyFill="1" applyBorder="1" applyAlignment="1" applyProtection="1">
      <alignment horizontal="center" vertical="center"/>
      <protection locked="0"/>
    </xf>
    <xf numFmtId="49" fontId="21" fillId="0" borderId="174" xfId="1" applyNumberFormat="1" applyFont="1" applyFill="1" applyBorder="1" applyAlignment="1" applyProtection="1">
      <alignment horizontal="center" vertical="center"/>
      <protection locked="0"/>
    </xf>
    <xf numFmtId="49" fontId="21" fillId="0" borderId="168" xfId="1" applyNumberFormat="1" applyFont="1" applyFill="1" applyBorder="1" applyAlignment="1" applyProtection="1">
      <alignment horizontal="center" vertical="center"/>
      <protection locked="0"/>
    </xf>
    <xf numFmtId="6" fontId="31" fillId="15" borderId="163" xfId="0" applyNumberFormat="1" applyFont="1" applyFill="1" applyBorder="1" applyAlignment="1" applyProtection="1">
      <alignment horizontal="right" vertical="center"/>
    </xf>
    <xf numFmtId="6" fontId="0" fillId="0" borderId="163" xfId="0" applyNumberFormat="1" applyBorder="1" applyAlignment="1" applyProtection="1">
      <alignment horizontal="right" vertical="center"/>
    </xf>
    <xf numFmtId="42" fontId="63" fillId="0" borderId="130" xfId="0" applyNumberFormat="1" applyFont="1" applyBorder="1"/>
    <xf numFmtId="0" fontId="60" fillId="0" borderId="0" xfId="0" applyFont="1"/>
    <xf numFmtId="0" fontId="48" fillId="18" borderId="35" xfId="0" applyFont="1" applyFill="1" applyBorder="1" applyAlignment="1">
      <alignment horizontal="left" vertical="center"/>
    </xf>
    <xf numFmtId="0" fontId="48" fillId="18" borderId="164" xfId="0" applyFont="1" applyFill="1" applyBorder="1" applyAlignment="1">
      <alignment horizontal="left" vertical="center"/>
    </xf>
    <xf numFmtId="2" fontId="48" fillId="18" borderId="164" xfId="0" applyNumberFormat="1" applyFont="1" applyFill="1" applyBorder="1" applyAlignment="1">
      <alignment horizontal="left" vertical="center" wrapText="1"/>
    </xf>
    <xf numFmtId="0" fontId="48" fillId="18" borderId="165" xfId="0" applyFont="1" applyFill="1" applyBorder="1" applyAlignment="1">
      <alignment horizontal="left" vertical="center"/>
    </xf>
    <xf numFmtId="0" fontId="64" fillId="0" borderId="0" xfId="0" applyFont="1"/>
    <xf numFmtId="0" fontId="0" fillId="18" borderId="168" xfId="0" applyFill="1" applyBorder="1"/>
    <xf numFmtId="0" fontId="0" fillId="0" borderId="166" xfId="0" applyBorder="1" applyAlignment="1" applyProtection="1">
      <alignment vertical="center"/>
    </xf>
    <xf numFmtId="6" fontId="0" fillId="0" borderId="167" xfId="0" applyNumberFormat="1" applyBorder="1" applyAlignment="1" applyProtection="1">
      <alignment horizontal="right" vertical="center"/>
    </xf>
    <xf numFmtId="0" fontId="0" fillId="0" borderId="166" xfId="0" applyBorder="1" applyAlignment="1" applyProtection="1">
      <alignment vertical="center" wrapText="1"/>
    </xf>
    <xf numFmtId="0" fontId="0" fillId="0" borderId="164" xfId="0" applyBorder="1" applyAlignment="1">
      <alignment horizontal="left" vertical="center"/>
    </xf>
    <xf numFmtId="0" fontId="0" fillId="0" borderId="39" xfId="0" applyBorder="1" applyAlignment="1">
      <alignment horizontal="left" vertical="center"/>
    </xf>
    <xf numFmtId="0" fontId="0" fillId="0" borderId="177" xfId="0" applyBorder="1" applyAlignment="1">
      <alignment horizontal="left" vertical="center"/>
    </xf>
    <xf numFmtId="0" fontId="31" fillId="18" borderId="179" xfId="0" applyFont="1" applyFill="1" applyBorder="1" applyAlignment="1">
      <alignment vertical="center"/>
    </xf>
    <xf numFmtId="0" fontId="53" fillId="0" borderId="0" xfId="0" applyFont="1" applyFill="1" applyBorder="1" applyAlignment="1">
      <alignment horizontal="right" vertical="top" wrapText="1"/>
    </xf>
    <xf numFmtId="6" fontId="31" fillId="20" borderId="37" xfId="0" applyNumberFormat="1" applyFont="1" applyFill="1" applyBorder="1" applyAlignment="1" applyProtection="1">
      <alignment horizontal="right" vertical="center"/>
    </xf>
    <xf numFmtId="6" fontId="0" fillId="0" borderId="14" xfId="0" applyNumberFormat="1" applyBorder="1" applyAlignment="1" applyProtection="1">
      <alignment horizontal="right" vertical="center"/>
    </xf>
    <xf numFmtId="166" fontId="31" fillId="18" borderId="180" xfId="0" applyNumberFormat="1" applyFont="1" applyFill="1" applyBorder="1" applyAlignment="1">
      <alignment vertical="center"/>
    </xf>
    <xf numFmtId="166" fontId="0" fillId="0" borderId="178" xfId="0" applyNumberFormat="1" applyBorder="1" applyAlignment="1">
      <alignment horizontal="right" vertical="center"/>
    </xf>
    <xf numFmtId="166" fontId="0" fillId="0" borderId="163" xfId="0" applyNumberFormat="1" applyBorder="1" applyAlignment="1">
      <alignment horizontal="right" vertical="center"/>
    </xf>
    <xf numFmtId="166" fontId="0" fillId="0" borderId="14" xfId="0" applyNumberFormat="1" applyBorder="1" applyAlignment="1">
      <alignment horizontal="right" vertical="center"/>
    </xf>
    <xf numFmtId="166" fontId="47" fillId="0" borderId="37" xfId="0" applyNumberFormat="1" applyFont="1" applyBorder="1"/>
    <xf numFmtId="166" fontId="47" fillId="0" borderId="163" xfId="0" applyNumberFormat="1" applyFont="1" applyBorder="1"/>
    <xf numFmtId="166" fontId="63" fillId="0" borderId="163" xfId="0" applyNumberFormat="1" applyFont="1" applyBorder="1"/>
    <xf numFmtId="166" fontId="47" fillId="0" borderId="167" xfId="0" applyNumberFormat="1" applyFont="1" applyBorder="1"/>
    <xf numFmtId="166" fontId="31" fillId="20" borderId="170" xfId="0" applyNumberFormat="1" applyFont="1" applyFill="1" applyBorder="1"/>
    <xf numFmtId="0" fontId="0" fillId="0" borderId="0" xfId="0" applyProtection="1"/>
    <xf numFmtId="44" fontId="38" fillId="0" borderId="16" xfId="0" applyNumberFormat="1" applyFont="1" applyBorder="1" applyAlignment="1" applyProtection="1">
      <alignment horizontal="right" vertical="center"/>
    </xf>
    <xf numFmtId="0" fontId="36" fillId="0" borderId="62" xfId="0" applyFont="1" applyBorder="1" applyAlignment="1" applyProtection="1">
      <alignment horizontal="center" vertical="top"/>
    </xf>
    <xf numFmtId="0" fontId="36" fillId="0" borderId="61" xfId="0" applyFont="1" applyBorder="1" applyAlignment="1" applyProtection="1">
      <alignment horizontal="left" vertical="center" wrapText="1"/>
    </xf>
    <xf numFmtId="165" fontId="36" fillId="0" borderId="61" xfId="0" applyNumberFormat="1" applyFont="1" applyBorder="1" applyAlignment="1" applyProtection="1">
      <alignment horizontal="left" vertical="center" wrapText="1"/>
    </xf>
    <xf numFmtId="0" fontId="41" fillId="0" borderId="70" xfId="0" applyFont="1" applyBorder="1" applyAlignment="1" applyProtection="1">
      <alignment horizontal="left" vertical="center" wrapText="1"/>
    </xf>
    <xf numFmtId="0" fontId="3" fillId="0" borderId="15" xfId="0" applyFont="1" applyBorder="1" applyAlignment="1" applyProtection="1">
      <alignment horizontal="center" vertical="center" wrapText="1"/>
    </xf>
    <xf numFmtId="0" fontId="45" fillId="14" borderId="140" xfId="0" applyFont="1" applyFill="1" applyBorder="1" applyAlignment="1" applyProtection="1">
      <alignment horizontal="center" vertical="center"/>
    </xf>
    <xf numFmtId="0" fontId="45" fillId="14" borderId="123" xfId="0" applyFont="1" applyFill="1" applyBorder="1" applyAlignment="1" applyProtection="1">
      <alignment horizontal="center" vertical="center"/>
    </xf>
    <xf numFmtId="0" fontId="45" fillId="14" borderId="124" xfId="0" applyFont="1" applyFill="1" applyBorder="1" applyAlignment="1" applyProtection="1">
      <alignment horizontal="center" vertical="center"/>
    </xf>
    <xf numFmtId="0" fontId="45" fillId="14" borderId="125" xfId="0" applyFont="1" applyFill="1" applyBorder="1" applyAlignment="1" applyProtection="1">
      <alignment horizontal="center" vertical="center"/>
    </xf>
    <xf numFmtId="2" fontId="45" fillId="14" borderId="123" xfId="0" applyNumberFormat="1" applyFont="1" applyFill="1" applyBorder="1" applyAlignment="1" applyProtection="1">
      <alignment horizontal="center" vertical="center" wrapText="1"/>
    </xf>
    <xf numFmtId="0" fontId="45" fillId="14" borderId="126" xfId="0" applyFont="1" applyFill="1" applyBorder="1" applyAlignment="1" applyProtection="1">
      <alignment horizontal="center" vertical="center"/>
    </xf>
    <xf numFmtId="42" fontId="45" fillId="14" borderId="138" xfId="0" applyNumberFormat="1" applyFont="1" applyFill="1" applyBorder="1" applyAlignment="1" applyProtection="1">
      <alignment horizontal="center" vertical="center"/>
    </xf>
    <xf numFmtId="0" fontId="41" fillId="0" borderId="71" xfId="0" applyFont="1" applyBorder="1" applyAlignment="1" applyProtection="1">
      <alignment horizontal="left" vertical="center" wrapText="1"/>
    </xf>
    <xf numFmtId="3" fontId="41" fillId="0" borderId="87" xfId="0" applyNumberFormat="1" applyFont="1" applyBorder="1" applyAlignment="1" applyProtection="1">
      <alignment horizontal="center" vertical="center"/>
    </xf>
    <xf numFmtId="3" fontId="41" fillId="0" borderId="73" xfId="0" applyNumberFormat="1" applyFont="1" applyBorder="1" applyAlignment="1" applyProtection="1">
      <alignment horizontal="center" vertical="center"/>
    </xf>
    <xf numFmtId="3" fontId="41" fillId="0" borderId="88" xfId="0" applyNumberFormat="1" applyFont="1" applyBorder="1" applyAlignment="1" applyProtection="1">
      <alignment horizontal="center" vertical="center"/>
    </xf>
    <xf numFmtId="3" fontId="41" fillId="0" borderId="83" xfId="0" applyNumberFormat="1" applyFont="1" applyBorder="1" applyAlignment="1" applyProtection="1">
      <alignment horizontal="center" vertical="center"/>
    </xf>
    <xf numFmtId="3" fontId="41" fillId="0" borderId="72" xfId="0" applyNumberFormat="1" applyFont="1" applyBorder="1" applyAlignment="1" applyProtection="1">
      <alignment horizontal="center" vertical="center"/>
    </xf>
    <xf numFmtId="42" fontId="46" fillId="0" borderId="76" xfId="0" applyNumberFormat="1" applyFont="1" applyBorder="1" applyAlignment="1" applyProtection="1">
      <alignment horizontal="center" vertical="center"/>
    </xf>
    <xf numFmtId="42" fontId="46" fillId="0" borderId="77" xfId="0" applyNumberFormat="1" applyFont="1" applyBorder="1" applyAlignment="1" applyProtection="1">
      <alignment horizontal="center" vertical="center"/>
    </xf>
    <xf numFmtId="42" fontId="46" fillId="0" borderId="127" xfId="0" applyNumberFormat="1" applyFont="1" applyBorder="1" applyAlignment="1" applyProtection="1">
      <alignment horizontal="center" vertical="center"/>
    </xf>
    <xf numFmtId="42" fontId="46" fillId="0" borderId="82" xfId="0" applyNumberFormat="1" applyFont="1" applyBorder="1" applyAlignment="1" applyProtection="1">
      <alignment horizontal="center" vertical="center"/>
    </xf>
    <xf numFmtId="9" fontId="45" fillId="14" borderId="139" xfId="0" applyNumberFormat="1" applyFont="1" applyFill="1" applyBorder="1" applyAlignment="1" applyProtection="1">
      <alignment horizontal="center" vertical="center"/>
    </xf>
    <xf numFmtId="0" fontId="43" fillId="8" borderId="95" xfId="0" applyFont="1" applyFill="1" applyBorder="1" applyAlignment="1" applyProtection="1">
      <alignment horizontal="center" vertical="center"/>
    </xf>
    <xf numFmtId="3" fontId="40" fillId="8" borderId="89" xfId="0" applyNumberFormat="1" applyFont="1" applyFill="1" applyBorder="1" applyAlignment="1" applyProtection="1">
      <alignment horizontal="right" vertical="center"/>
    </xf>
    <xf numFmtId="3" fontId="40" fillId="8" borderId="78" xfId="0" applyNumberFormat="1" applyFont="1" applyFill="1" applyBorder="1" applyAlignment="1" applyProtection="1">
      <alignment horizontal="right" vertical="center"/>
    </xf>
    <xf numFmtId="3" fontId="40" fillId="8" borderId="90" xfId="0" applyNumberFormat="1" applyFont="1" applyFill="1" applyBorder="1" applyAlignment="1" applyProtection="1">
      <alignment horizontal="right" vertical="center"/>
    </xf>
    <xf numFmtId="3" fontId="40" fillId="8" borderId="79" xfId="0" applyNumberFormat="1" applyFont="1" applyFill="1" applyBorder="1" applyAlignment="1" applyProtection="1">
      <alignment horizontal="right" vertical="center"/>
    </xf>
    <xf numFmtId="3" fontId="40" fillId="8" borderId="84" xfId="0" applyNumberFormat="1" applyFont="1" applyFill="1" applyBorder="1" applyAlignment="1" applyProtection="1">
      <alignment horizontal="right" vertical="center"/>
    </xf>
    <xf numFmtId="0" fontId="42" fillId="8" borderId="80" xfId="0" applyFont="1" applyFill="1" applyBorder="1" applyAlignment="1" applyProtection="1">
      <alignment horizontal="center" vertical="center"/>
    </xf>
    <xf numFmtId="0" fontId="32" fillId="3" borderId="9" xfId="0" applyFont="1" applyFill="1" applyBorder="1" applyAlignment="1" applyProtection="1">
      <alignment vertical="center"/>
    </xf>
    <xf numFmtId="0" fontId="36" fillId="0" borderId="63" xfId="0" applyFont="1" applyBorder="1" applyAlignment="1" applyProtection="1">
      <alignment horizontal="center" vertical="center"/>
    </xf>
    <xf numFmtId="0" fontId="36" fillId="0" borderId="64" xfId="0" applyFont="1" applyBorder="1" applyAlignment="1" applyProtection="1">
      <alignment horizontal="center" vertical="center"/>
    </xf>
    <xf numFmtId="0" fontId="41" fillId="10" borderId="104" xfId="0" applyFont="1" applyFill="1" applyBorder="1" applyAlignment="1" applyProtection="1">
      <alignment horizontal="center" vertical="center"/>
    </xf>
    <xf numFmtId="0" fontId="36" fillId="10" borderId="103" xfId="0" applyFont="1" applyFill="1" applyBorder="1" applyAlignment="1" applyProtection="1">
      <alignment horizontal="center" vertical="center"/>
    </xf>
    <xf numFmtId="42" fontId="0" fillId="0" borderId="0" xfId="0" applyNumberFormat="1" applyProtection="1"/>
    <xf numFmtId="0" fontId="43" fillId="7" borderId="95" xfId="0" applyFont="1" applyFill="1" applyBorder="1" applyAlignment="1" applyProtection="1">
      <alignment horizontal="center" vertical="center"/>
    </xf>
    <xf numFmtId="3" fontId="40" fillId="7" borderId="89" xfId="0" applyNumberFormat="1" applyFont="1" applyFill="1" applyBorder="1" applyAlignment="1" applyProtection="1">
      <alignment horizontal="right" vertical="center"/>
    </xf>
    <xf numFmtId="3" fontId="40" fillId="7" borderId="78" xfId="0" applyNumberFormat="1" applyFont="1" applyFill="1" applyBorder="1" applyAlignment="1" applyProtection="1">
      <alignment horizontal="right" vertical="center"/>
    </xf>
    <xf numFmtId="3" fontId="40" fillId="7" borderId="90" xfId="0" applyNumberFormat="1" applyFont="1" applyFill="1" applyBorder="1" applyAlignment="1" applyProtection="1">
      <alignment horizontal="right" vertical="center"/>
    </xf>
    <xf numFmtId="3" fontId="40" fillId="7" borderId="79" xfId="0" applyNumberFormat="1" applyFont="1" applyFill="1" applyBorder="1" applyAlignment="1" applyProtection="1">
      <alignment horizontal="right" vertical="center"/>
    </xf>
    <xf numFmtId="3" fontId="40" fillId="7" borderId="84" xfId="0" applyNumberFormat="1" applyFont="1" applyFill="1" applyBorder="1" applyAlignment="1" applyProtection="1">
      <alignment horizontal="right" vertical="center"/>
    </xf>
    <xf numFmtId="3" fontId="42" fillId="7" borderId="80" xfId="0" applyNumberFormat="1" applyFont="1" applyFill="1" applyBorder="1" applyAlignment="1" applyProtection="1">
      <alignment horizontal="center" vertical="center"/>
    </xf>
    <xf numFmtId="42" fontId="31" fillId="0" borderId="4" xfId="0" applyNumberFormat="1" applyFont="1" applyBorder="1" applyAlignment="1" applyProtection="1">
      <alignment horizontal="center" vertical="center" wrapText="1"/>
    </xf>
    <xf numFmtId="0" fontId="36" fillId="0" borderId="119" xfId="0" applyFont="1" applyBorder="1" applyAlignment="1" applyProtection="1">
      <alignment horizontal="center" vertical="center"/>
    </xf>
    <xf numFmtId="0" fontId="36" fillId="0" borderId="60" xfId="0" applyFont="1" applyBorder="1" applyAlignment="1" applyProtection="1">
      <alignment horizontal="center" vertical="center"/>
    </xf>
    <xf numFmtId="0" fontId="41" fillId="8" borderId="100" xfId="0" applyFont="1" applyFill="1" applyBorder="1" applyAlignment="1" applyProtection="1">
      <alignment horizontal="center" vertical="center"/>
    </xf>
    <xf numFmtId="0" fontId="41" fillId="7" borderId="100" xfId="0" applyFont="1" applyFill="1" applyBorder="1" applyAlignment="1" applyProtection="1">
      <alignment horizontal="center" vertical="center"/>
    </xf>
    <xf numFmtId="0" fontId="41" fillId="5" borderId="100" xfId="0" applyFont="1" applyFill="1" applyBorder="1" applyAlignment="1" applyProtection="1">
      <alignment horizontal="center" vertical="center"/>
    </xf>
    <xf numFmtId="0" fontId="41" fillId="11" borderId="100" xfId="0" applyFont="1" applyFill="1" applyBorder="1" applyAlignment="1" applyProtection="1">
      <alignment horizontal="center" vertical="center"/>
    </xf>
    <xf numFmtId="0" fontId="41" fillId="12" borderId="100" xfId="0" applyFont="1" applyFill="1" applyBorder="1" applyAlignment="1" applyProtection="1">
      <alignment horizontal="center" vertical="center"/>
    </xf>
    <xf numFmtId="0" fontId="41" fillId="12" borderId="115" xfId="0" applyFont="1" applyFill="1" applyBorder="1" applyAlignment="1" applyProtection="1">
      <alignment horizontal="center" vertical="center"/>
    </xf>
    <xf numFmtId="0" fontId="41" fillId="9" borderId="101" xfId="0" applyFont="1" applyFill="1" applyBorder="1" applyAlignment="1" applyProtection="1">
      <alignment horizontal="center" vertical="center"/>
    </xf>
    <xf numFmtId="2" fontId="41" fillId="9" borderId="100" xfId="0" applyNumberFormat="1" applyFont="1" applyFill="1" applyBorder="1" applyAlignment="1" applyProtection="1">
      <alignment horizontal="center" vertical="center" wrapText="1"/>
    </xf>
    <xf numFmtId="0" fontId="41" fillId="9" borderId="102" xfId="0" applyFont="1" applyFill="1" applyBorder="1" applyAlignment="1" applyProtection="1">
      <alignment horizontal="center" vertical="center"/>
    </xf>
    <xf numFmtId="0" fontId="44" fillId="5" borderId="96" xfId="0" applyFont="1" applyFill="1" applyBorder="1" applyAlignment="1" applyProtection="1">
      <alignment horizontal="center" vertical="center"/>
    </xf>
    <xf numFmtId="3" fontId="40" fillId="5" borderId="91" xfId="0" applyNumberFormat="1" applyFont="1" applyFill="1" applyBorder="1" applyAlignment="1" applyProtection="1">
      <alignment horizontal="right" vertical="center"/>
    </xf>
    <xf numFmtId="3" fontId="40" fillId="5" borderId="74" xfId="0" applyNumberFormat="1" applyFont="1" applyFill="1" applyBorder="1" applyAlignment="1" applyProtection="1">
      <alignment horizontal="right" vertical="center"/>
    </xf>
    <xf numFmtId="3" fontId="40" fillId="5" borderId="92" xfId="0" applyNumberFormat="1" applyFont="1" applyFill="1" applyBorder="1" applyAlignment="1" applyProtection="1">
      <alignment horizontal="right" vertical="center"/>
    </xf>
    <xf numFmtId="3" fontId="40" fillId="5" borderId="75" xfId="0" applyNumberFormat="1" applyFont="1" applyFill="1" applyBorder="1" applyAlignment="1" applyProtection="1">
      <alignment horizontal="right" vertical="center"/>
    </xf>
    <xf numFmtId="3" fontId="40" fillId="5" borderId="85" xfId="0" applyNumberFormat="1" applyFont="1" applyFill="1" applyBorder="1" applyAlignment="1" applyProtection="1">
      <alignment horizontal="right" vertical="center"/>
    </xf>
    <xf numFmtId="3" fontId="42" fillId="5" borderId="81" xfId="0" applyNumberFormat="1" applyFont="1" applyFill="1" applyBorder="1" applyAlignment="1" applyProtection="1">
      <alignment horizontal="center" vertical="center"/>
    </xf>
    <xf numFmtId="49" fontId="32" fillId="2" borderId="10" xfId="0" applyNumberFormat="1" applyFont="1" applyFill="1" applyBorder="1" applyAlignment="1" applyProtection="1">
      <alignment horizontal="left" vertical="center"/>
    </xf>
    <xf numFmtId="0" fontId="33" fillId="0" borderId="3" xfId="0" applyFont="1" applyBorder="1" applyAlignment="1" applyProtection="1">
      <alignment horizontal="center" wrapText="1"/>
    </xf>
    <xf numFmtId="0" fontId="0" fillId="0" borderId="98" xfId="0" applyBorder="1" applyAlignment="1" applyProtection="1">
      <alignment wrapText="1"/>
    </xf>
    <xf numFmtId="0" fontId="0" fillId="0" borderId="99" xfId="0" applyBorder="1" applyAlignment="1" applyProtection="1">
      <alignment wrapText="1"/>
    </xf>
    <xf numFmtId="42" fontId="36" fillId="0" borderId="110" xfId="0" applyNumberFormat="1" applyFont="1" applyBorder="1" applyAlignment="1" applyProtection="1">
      <alignment horizontal="center" vertical="center"/>
    </xf>
    <xf numFmtId="42" fontId="36" fillId="0" borderId="111" xfId="0" applyNumberFormat="1" applyFont="1" applyBorder="1" applyAlignment="1" applyProtection="1">
      <alignment horizontal="center" vertical="center"/>
    </xf>
    <xf numFmtId="42" fontId="36" fillId="0" borderId="112" xfId="0" applyNumberFormat="1" applyFont="1" applyBorder="1" applyAlignment="1" applyProtection="1">
      <alignment horizontal="center" vertical="center"/>
    </xf>
    <xf numFmtId="42" fontId="36" fillId="13" borderId="116" xfId="0" applyNumberFormat="1" applyFont="1" applyFill="1" applyBorder="1" applyAlignment="1" applyProtection="1">
      <alignment horizontal="center" vertical="center"/>
    </xf>
    <xf numFmtId="42" fontId="36" fillId="13" borderId="117" xfId="0" applyNumberFormat="1" applyFont="1" applyFill="1" applyBorder="1" applyAlignment="1" applyProtection="1">
      <alignment horizontal="center" vertical="center"/>
    </xf>
    <xf numFmtId="0" fontId="43" fillId="8" borderId="96" xfId="0" applyFont="1" applyFill="1" applyBorder="1" applyAlignment="1" applyProtection="1">
      <alignment horizontal="center" vertical="center"/>
    </xf>
    <xf numFmtId="3" fontId="40" fillId="8" borderId="91" xfId="0" applyNumberFormat="1" applyFont="1" applyFill="1" applyBorder="1" applyAlignment="1" applyProtection="1">
      <alignment horizontal="right" vertical="center"/>
    </xf>
    <xf numFmtId="3" fontId="40" fillId="8" borderId="74" xfId="0" applyNumberFormat="1" applyFont="1" applyFill="1" applyBorder="1" applyAlignment="1" applyProtection="1">
      <alignment horizontal="right" vertical="center"/>
    </xf>
    <xf numFmtId="3" fontId="40" fillId="8" borderId="92" xfId="0" applyNumberFormat="1" applyFont="1" applyFill="1" applyBorder="1" applyAlignment="1" applyProtection="1">
      <alignment horizontal="right" vertical="center"/>
    </xf>
    <xf numFmtId="3" fontId="40" fillId="8" borderId="75" xfId="0" applyNumberFormat="1" applyFont="1" applyFill="1" applyBorder="1" applyAlignment="1" applyProtection="1">
      <alignment horizontal="right" vertical="center"/>
    </xf>
    <xf numFmtId="3" fontId="40" fillId="8" borderId="85" xfId="0" applyNumberFormat="1" applyFont="1" applyFill="1" applyBorder="1" applyAlignment="1" applyProtection="1">
      <alignment horizontal="right" vertical="center"/>
    </xf>
    <xf numFmtId="3" fontId="42" fillId="8" borderId="81" xfId="0" applyNumberFormat="1" applyFont="1" applyFill="1" applyBorder="1" applyAlignment="1" applyProtection="1">
      <alignment horizontal="center" vertical="center"/>
    </xf>
    <xf numFmtId="49" fontId="32" fillId="2" borderId="1" xfId="0" applyNumberFormat="1" applyFont="1" applyFill="1" applyBorder="1" applyAlignment="1" applyProtection="1">
      <alignment horizontal="left" vertical="center"/>
    </xf>
    <xf numFmtId="49" fontId="37" fillId="0" borderId="11" xfId="0" applyNumberFormat="1" applyFont="1" applyBorder="1" applyAlignment="1" applyProtection="1">
      <alignment horizontal="center" vertical="center"/>
    </xf>
    <xf numFmtId="49" fontId="35" fillId="0" borderId="5" xfId="0" applyNumberFormat="1" applyFont="1" applyBorder="1" applyAlignment="1" applyProtection="1">
      <alignment horizontal="center" vertical="center"/>
    </xf>
    <xf numFmtId="49" fontId="34" fillId="0" borderId="5" xfId="0" applyNumberFormat="1" applyFont="1" applyBorder="1" applyAlignment="1" applyProtection="1">
      <alignment horizontal="center" vertical="center"/>
    </xf>
    <xf numFmtId="49" fontId="31" fillId="0" borderId="7" xfId="0" applyNumberFormat="1" applyFont="1" applyBorder="1" applyAlignment="1" applyProtection="1">
      <alignment horizontal="center" vertical="center"/>
    </xf>
    <xf numFmtId="42" fontId="0" fillId="0" borderId="13" xfId="0" applyNumberFormat="1" applyBorder="1" applyAlignment="1" applyProtection="1">
      <alignment horizontal="center" vertical="center"/>
    </xf>
    <xf numFmtId="0" fontId="0" fillId="0" borderId="113" xfId="0" applyBorder="1" applyProtection="1"/>
    <xf numFmtId="0" fontId="0" fillId="0" borderId="114" xfId="0" applyBorder="1" applyProtection="1"/>
    <xf numFmtId="42" fontId="36" fillId="0" borderId="114" xfId="0" applyNumberFormat="1" applyFont="1" applyBorder="1" applyAlignment="1" applyProtection="1">
      <alignment horizontal="center" vertical="center"/>
    </xf>
    <xf numFmtId="0" fontId="43" fillId="6" borderId="96" xfId="0" applyFont="1" applyFill="1" applyBorder="1" applyAlignment="1" applyProtection="1">
      <alignment horizontal="center" vertical="center"/>
    </xf>
    <xf numFmtId="3" fontId="40" fillId="6" borderId="91" xfId="0" applyNumberFormat="1" applyFont="1" applyFill="1" applyBorder="1" applyAlignment="1" applyProtection="1">
      <alignment horizontal="right" vertical="center"/>
    </xf>
    <xf numFmtId="3" fontId="40" fillId="6" borderId="74" xfId="0" applyNumberFormat="1" applyFont="1" applyFill="1" applyBorder="1" applyAlignment="1" applyProtection="1">
      <alignment horizontal="right" vertical="center"/>
    </xf>
    <xf numFmtId="3" fontId="40" fillId="6" borderId="92" xfId="0" applyNumberFormat="1" applyFont="1" applyFill="1" applyBorder="1" applyAlignment="1" applyProtection="1">
      <alignment horizontal="right" vertical="center"/>
    </xf>
    <xf numFmtId="3" fontId="40" fillId="6" borderId="75" xfId="0" applyNumberFormat="1" applyFont="1" applyFill="1" applyBorder="1" applyAlignment="1" applyProtection="1">
      <alignment horizontal="right" vertical="center"/>
    </xf>
    <xf numFmtId="3" fontId="40" fillId="6" borderId="85" xfId="0" applyNumberFormat="1" applyFont="1" applyFill="1" applyBorder="1" applyAlignment="1" applyProtection="1">
      <alignment horizontal="right" vertical="center"/>
    </xf>
    <xf numFmtId="3" fontId="42" fillId="6" borderId="81" xfId="0" applyNumberFormat="1" applyFont="1" applyFill="1" applyBorder="1" applyAlignment="1" applyProtection="1">
      <alignment horizontal="center" vertical="center"/>
    </xf>
    <xf numFmtId="49" fontId="34" fillId="0" borderId="18" xfId="0" applyNumberFormat="1" applyFont="1" applyBorder="1" applyAlignment="1" applyProtection="1">
      <alignment horizontal="center" vertical="center"/>
    </xf>
    <xf numFmtId="49" fontId="35" fillId="0" borderId="7" xfId="0" applyNumberFormat="1" applyFont="1" applyBorder="1" applyAlignment="1" applyProtection="1">
      <alignment horizontal="center" vertical="center"/>
    </xf>
    <xf numFmtId="0" fontId="0" fillId="0" borderId="17" xfId="0" applyBorder="1" applyProtection="1"/>
    <xf numFmtId="0" fontId="0" fillId="0" borderId="0" xfId="0" applyBorder="1" applyProtection="1"/>
    <xf numFmtId="42" fontId="36" fillId="0" borderId="0" xfId="0" applyNumberFormat="1" applyFont="1" applyBorder="1" applyAlignment="1" applyProtection="1">
      <alignment horizontal="center" vertical="center"/>
    </xf>
    <xf numFmtId="0" fontId="43" fillId="6" borderId="97" xfId="0" applyFont="1" applyFill="1" applyBorder="1" applyAlignment="1" applyProtection="1">
      <alignment horizontal="center" vertical="center"/>
    </xf>
    <xf numFmtId="3" fontId="40" fillId="6" borderId="93" xfId="0" applyNumberFormat="1" applyFont="1" applyFill="1" applyBorder="1" applyAlignment="1" applyProtection="1">
      <alignment horizontal="right" vertical="center"/>
    </xf>
    <xf numFmtId="3" fontId="40" fillId="6" borderId="76" xfId="0" applyNumberFormat="1" applyFont="1" applyFill="1" applyBorder="1" applyAlignment="1" applyProtection="1">
      <alignment horizontal="right" vertical="center"/>
    </xf>
    <xf numFmtId="3" fontId="40" fillId="6" borderId="94" xfId="0" applyNumberFormat="1" applyFont="1" applyFill="1" applyBorder="1" applyAlignment="1" applyProtection="1">
      <alignment horizontal="right" vertical="center"/>
    </xf>
    <xf numFmtId="3" fontId="40" fillId="6" borderId="77" xfId="0" applyNumberFormat="1" applyFont="1" applyFill="1" applyBorder="1" applyAlignment="1" applyProtection="1">
      <alignment horizontal="right" vertical="center"/>
    </xf>
    <xf numFmtId="3" fontId="40" fillId="6" borderId="86" xfId="0" applyNumberFormat="1" applyFont="1" applyFill="1" applyBorder="1" applyAlignment="1" applyProtection="1">
      <alignment horizontal="right" vertical="center"/>
    </xf>
    <xf numFmtId="3" fontId="42" fillId="6" borderId="82" xfId="0" applyNumberFormat="1" applyFont="1" applyFill="1" applyBorder="1" applyAlignment="1" applyProtection="1">
      <alignment horizontal="center" vertical="center"/>
    </xf>
    <xf numFmtId="49" fontId="32" fillId="2" borderId="2" xfId="0" applyNumberFormat="1" applyFont="1" applyFill="1" applyBorder="1" applyAlignment="1" applyProtection="1">
      <alignment horizontal="left" vertical="center"/>
    </xf>
    <xf numFmtId="49" fontId="37" fillId="0" borderId="12" xfId="0" applyNumberFormat="1" applyFont="1" applyBorder="1" applyAlignment="1" applyProtection="1">
      <alignment horizontal="center" vertical="center"/>
    </xf>
    <xf numFmtId="49" fontId="35" fillId="0" borderId="6" xfId="0" applyNumberFormat="1" applyFont="1" applyBorder="1" applyAlignment="1" applyProtection="1">
      <alignment horizontal="center" vertical="center"/>
    </xf>
    <xf numFmtId="49" fontId="34" fillId="0" borderId="6" xfId="0" applyNumberFormat="1" applyFont="1" applyBorder="1" applyAlignment="1" applyProtection="1">
      <alignment horizontal="center" vertical="center"/>
    </xf>
    <xf numFmtId="49" fontId="35" fillId="0" borderId="8" xfId="0" applyNumberFormat="1" applyFont="1" applyBorder="1" applyAlignment="1" applyProtection="1">
      <alignment horizontal="center" vertical="center"/>
    </xf>
    <xf numFmtId="42" fontId="0" fillId="0" borderId="14" xfId="0" applyNumberFormat="1" applyBorder="1" applyAlignment="1" applyProtection="1">
      <alignment horizontal="center" vertical="center"/>
    </xf>
    <xf numFmtId="0" fontId="40" fillId="0" borderId="0" xfId="0" applyFont="1" applyFill="1" applyBorder="1" applyAlignment="1" applyProtection="1">
      <alignment horizontal="center" vertical="center"/>
    </xf>
    <xf numFmtId="0" fontId="42" fillId="0" borderId="0" xfId="0" applyFont="1" applyFill="1" applyBorder="1" applyAlignment="1" applyProtection="1">
      <alignment horizontal="left" vertical="center"/>
    </xf>
    <xf numFmtId="0" fontId="31" fillId="0" borderId="0" xfId="0" applyFont="1" applyProtection="1"/>
    <xf numFmtId="42" fontId="36" fillId="0" borderId="0" xfId="0" applyNumberFormat="1" applyFont="1" applyAlignment="1" applyProtection="1">
      <alignment horizontal="center" vertical="center"/>
    </xf>
    <xf numFmtId="0" fontId="43" fillId="8" borderId="105" xfId="0" applyFont="1" applyFill="1" applyBorder="1" applyAlignment="1" applyProtection="1">
      <alignment horizontal="center" vertical="center"/>
    </xf>
    <xf numFmtId="3" fontId="40" fillId="8" borderId="106" xfId="0" applyNumberFormat="1" applyFont="1" applyFill="1" applyBorder="1" applyAlignment="1" applyProtection="1">
      <alignment horizontal="right" vertical="center"/>
    </xf>
    <xf numFmtId="0" fontId="36" fillId="0" borderId="120" xfId="0" applyFont="1" applyBorder="1" applyAlignment="1" applyProtection="1">
      <alignment horizontal="center" vertical="center"/>
    </xf>
    <xf numFmtId="0" fontId="41" fillId="8" borderId="118" xfId="0" applyFont="1" applyFill="1" applyBorder="1" applyAlignment="1" applyProtection="1">
      <alignment horizontal="center" vertical="center"/>
    </xf>
    <xf numFmtId="3" fontId="40" fillId="7" borderId="107" xfId="0" applyNumberFormat="1" applyFont="1" applyFill="1" applyBorder="1" applyAlignment="1" applyProtection="1">
      <alignment horizontal="right" vertical="center"/>
    </xf>
    <xf numFmtId="0" fontId="0" fillId="0" borderId="121" xfId="0" applyBorder="1" applyAlignment="1" applyProtection="1">
      <alignment wrapText="1"/>
    </xf>
    <xf numFmtId="0" fontId="0" fillId="0" borderId="122" xfId="0" applyBorder="1" applyAlignment="1" applyProtection="1">
      <alignment wrapText="1"/>
    </xf>
    <xf numFmtId="3" fontId="40" fillId="5" borderId="108" xfId="0" applyNumberFormat="1" applyFont="1" applyFill="1" applyBorder="1" applyAlignment="1" applyProtection="1">
      <alignment horizontal="right" vertical="center"/>
    </xf>
    <xf numFmtId="49" fontId="50" fillId="0" borderId="7" xfId="0" applyNumberFormat="1" applyFont="1" applyBorder="1" applyAlignment="1" applyProtection="1">
      <alignment horizontal="center" vertical="center"/>
    </xf>
    <xf numFmtId="3" fontId="40" fillId="8" borderId="108" xfId="0" applyNumberFormat="1" applyFont="1" applyFill="1" applyBorder="1" applyAlignment="1" applyProtection="1">
      <alignment horizontal="right" vertical="center"/>
    </xf>
    <xf numFmtId="3" fontId="40" fillId="6" borderId="108" xfId="0" applyNumberFormat="1" applyFont="1" applyFill="1" applyBorder="1" applyAlignment="1" applyProtection="1">
      <alignment horizontal="right" vertical="center"/>
    </xf>
    <xf numFmtId="3" fontId="40" fillId="6" borderId="109" xfId="0" applyNumberFormat="1" applyFont="1" applyFill="1" applyBorder="1" applyAlignment="1" applyProtection="1">
      <alignment horizontal="right" vertical="center"/>
    </xf>
    <xf numFmtId="0" fontId="65" fillId="0" borderId="0" xfId="0" applyFont="1"/>
    <xf numFmtId="0" fontId="29" fillId="18" borderId="172" xfId="0" applyFont="1" applyFill="1" applyBorder="1" applyAlignment="1">
      <alignment horizontal="center" vertical="center"/>
    </xf>
    <xf numFmtId="10" fontId="27" fillId="20" borderId="13" xfId="0" applyNumberFormat="1" applyFont="1" applyFill="1" applyBorder="1" applyAlignment="1" applyProtection="1">
      <alignment horizontal="right" vertical="center"/>
      <protection locked="0"/>
    </xf>
    <xf numFmtId="166" fontId="27" fillId="2" borderId="200" xfId="0" applyNumberFormat="1" applyFont="1" applyFill="1" applyBorder="1" applyAlignment="1">
      <alignment vertical="center"/>
    </xf>
    <xf numFmtId="166" fontId="27" fillId="2" borderId="196" xfId="0" applyNumberFormat="1" applyFont="1" applyFill="1" applyBorder="1" applyAlignment="1">
      <alignment vertical="center"/>
    </xf>
    <xf numFmtId="166" fontId="27" fillId="2" borderId="203" xfId="0" applyNumberFormat="1" applyFont="1" applyFill="1" applyBorder="1" applyAlignment="1">
      <alignment vertical="center"/>
    </xf>
    <xf numFmtId="166" fontId="27" fillId="2" borderId="215" xfId="0" applyNumberFormat="1" applyFont="1" applyFill="1" applyBorder="1" applyAlignment="1">
      <alignment vertical="center"/>
    </xf>
    <xf numFmtId="166" fontId="69" fillId="3" borderId="169" xfId="0" applyNumberFormat="1" applyFont="1" applyFill="1" applyBorder="1" applyAlignment="1">
      <alignment horizontal="right" vertical="center"/>
    </xf>
    <xf numFmtId="166" fontId="61" fillId="24" borderId="169" xfId="0" applyNumberFormat="1" applyFont="1" applyFill="1" applyBorder="1" applyAlignment="1">
      <alignment horizontal="right" vertical="center"/>
    </xf>
    <xf numFmtId="49" fontId="21" fillId="25" borderId="168" xfId="1" applyNumberFormat="1" applyFont="1" applyFill="1" applyBorder="1" applyAlignment="1" applyProtection="1">
      <alignment horizontal="center" vertical="center"/>
      <protection locked="0"/>
    </xf>
    <xf numFmtId="166" fontId="61" fillId="25" borderId="169" xfId="0" applyNumberFormat="1" applyFont="1" applyFill="1" applyBorder="1" applyAlignment="1">
      <alignment horizontal="right" vertical="center"/>
    </xf>
    <xf numFmtId="49" fontId="21" fillId="24" borderId="220" xfId="1" applyNumberFormat="1" applyFont="1" applyFill="1" applyBorder="1" applyAlignment="1" applyProtection="1">
      <alignment horizontal="center" vertical="center"/>
      <protection locked="0"/>
    </xf>
    <xf numFmtId="49" fontId="21" fillId="24" borderId="219" xfId="1" applyNumberFormat="1" applyFont="1" applyFill="1" applyBorder="1" applyAlignment="1" applyProtection="1">
      <alignment horizontal="center" vertical="center"/>
      <protection locked="0"/>
    </xf>
    <xf numFmtId="166" fontId="0" fillId="0" borderId="0" xfId="0" applyNumberFormat="1"/>
    <xf numFmtId="0" fontId="71" fillId="0" borderId="0" xfId="0" applyFont="1" applyAlignment="1" applyProtection="1">
      <alignment vertical="center"/>
      <protection hidden="1"/>
    </xf>
    <xf numFmtId="0" fontId="73" fillId="0" borderId="55" xfId="0" applyFont="1" applyFill="1" applyBorder="1" applyAlignment="1" applyProtection="1">
      <alignment vertical="center" wrapText="1"/>
      <protection hidden="1"/>
    </xf>
    <xf numFmtId="0" fontId="73" fillId="0" borderId="205" xfId="0" applyFont="1" applyFill="1" applyBorder="1" applyAlignment="1" applyProtection="1">
      <alignment vertical="center" wrapText="1"/>
      <protection hidden="1"/>
    </xf>
    <xf numFmtId="49" fontId="73" fillId="0" borderId="229" xfId="0" applyNumberFormat="1" applyFont="1" applyFill="1" applyBorder="1" applyAlignment="1" applyProtection="1">
      <alignment vertical="center"/>
      <protection hidden="1"/>
    </xf>
    <xf numFmtId="0" fontId="73" fillId="0" borderId="184" xfId="0" applyNumberFormat="1" applyFont="1" applyFill="1" applyBorder="1" applyAlignment="1" applyProtection="1">
      <alignment vertical="center"/>
      <protection hidden="1"/>
    </xf>
    <xf numFmtId="49" fontId="73" fillId="0" borderId="185" xfId="0" applyNumberFormat="1" applyFont="1" applyFill="1" applyBorder="1" applyAlignment="1" applyProtection="1">
      <alignment horizontal="right" vertical="center"/>
      <protection hidden="1"/>
    </xf>
    <xf numFmtId="0" fontId="74" fillId="0" borderId="0" xfId="0" applyFont="1" applyAlignment="1" applyProtection="1">
      <alignment vertical="center" wrapText="1"/>
      <protection hidden="1"/>
    </xf>
    <xf numFmtId="49" fontId="75" fillId="0" borderId="52" xfId="0" applyNumberFormat="1" applyFont="1" applyFill="1" applyBorder="1" applyAlignment="1" applyProtection="1">
      <alignment horizontal="left" vertical="top"/>
    </xf>
    <xf numFmtId="49" fontId="75" fillId="0" borderId="52" xfId="0" applyNumberFormat="1" applyFont="1" applyFill="1" applyBorder="1" applyAlignment="1" applyProtection="1">
      <alignment vertical="top" wrapText="1"/>
    </xf>
    <xf numFmtId="49" fontId="76" fillId="0" borderId="52" xfId="0" applyNumberFormat="1" applyFont="1" applyFill="1" applyBorder="1" applyAlignment="1" applyProtection="1">
      <alignment vertical="top" wrapText="1"/>
      <protection locked="0"/>
    </xf>
    <xf numFmtId="49" fontId="75" fillId="0" borderId="52" xfId="0" applyNumberFormat="1" applyFont="1" applyFill="1" applyBorder="1" applyAlignment="1" applyProtection="1">
      <alignment vertical="top" wrapText="1"/>
      <protection hidden="1"/>
    </xf>
    <xf numFmtId="49" fontId="75" fillId="0" borderId="208" xfId="0" applyNumberFormat="1" applyFont="1" applyFill="1" applyBorder="1" applyAlignment="1" applyProtection="1">
      <alignment vertical="top" wrapText="1"/>
      <protection hidden="1"/>
    </xf>
    <xf numFmtId="0" fontId="77" fillId="0" borderId="22" xfId="0" applyFont="1" applyFill="1" applyBorder="1" applyAlignment="1" applyProtection="1">
      <alignment vertical="top"/>
      <protection hidden="1"/>
    </xf>
    <xf numFmtId="0" fontId="77" fillId="0" borderId="190" xfId="0" applyFont="1" applyFill="1" applyBorder="1" applyAlignment="1" applyProtection="1">
      <alignment vertical="top"/>
      <protection hidden="1"/>
    </xf>
    <xf numFmtId="49" fontId="79" fillId="0" borderId="190" xfId="0" applyNumberFormat="1" applyFont="1" applyFill="1" applyBorder="1" applyAlignment="1" applyProtection="1">
      <alignment vertical="top" wrapText="1"/>
      <protection locked="0"/>
    </xf>
    <xf numFmtId="49" fontId="77" fillId="0" borderId="190" xfId="0" applyNumberFormat="1" applyFont="1" applyFill="1" applyBorder="1" applyAlignment="1" applyProtection="1">
      <alignment vertical="top"/>
      <protection hidden="1"/>
    </xf>
    <xf numFmtId="49" fontId="77" fillId="0" borderId="191" xfId="0" applyNumberFormat="1" applyFont="1" applyFill="1" applyBorder="1" applyAlignment="1" applyProtection="1">
      <alignment vertical="top"/>
      <protection hidden="1"/>
    </xf>
    <xf numFmtId="0" fontId="80" fillId="26" borderId="230" xfId="0" applyFont="1" applyFill="1" applyBorder="1" applyAlignment="1" applyProtection="1">
      <alignment vertical="center"/>
      <protection hidden="1"/>
    </xf>
    <xf numFmtId="0" fontId="80" fillId="27" borderId="184" xfId="0" applyFont="1" applyFill="1" applyBorder="1" applyAlignment="1" applyProtection="1">
      <alignment vertical="center"/>
      <protection hidden="1"/>
    </xf>
    <xf numFmtId="49" fontId="82" fillId="0" borderId="190" xfId="0" applyNumberFormat="1" applyFont="1" applyFill="1" applyBorder="1" applyAlignment="1" applyProtection="1">
      <alignment vertical="center" wrapText="1"/>
      <protection locked="0"/>
    </xf>
    <xf numFmtId="0" fontId="83" fillId="0" borderId="190" xfId="0" applyNumberFormat="1" applyFont="1" applyFill="1" applyBorder="1" applyAlignment="1" applyProtection="1">
      <alignment vertical="center" wrapText="1"/>
      <protection hidden="1"/>
    </xf>
    <xf numFmtId="49" fontId="83" fillId="0" borderId="190" xfId="0" applyNumberFormat="1" applyFont="1" applyFill="1" applyBorder="1" applyAlignment="1" applyProtection="1">
      <alignment vertical="center" wrapText="1"/>
      <protection locked="0"/>
    </xf>
    <xf numFmtId="49" fontId="83" fillId="0" borderId="195" xfId="0" applyNumberFormat="1" applyFont="1" applyFill="1" applyBorder="1" applyAlignment="1" applyProtection="1">
      <alignment vertical="center" wrapText="1"/>
      <protection locked="0"/>
    </xf>
    <xf numFmtId="0" fontId="82" fillId="0" borderId="232" xfId="0" applyFont="1" applyFill="1" applyBorder="1" applyAlignment="1" applyProtection="1">
      <alignment vertical="center"/>
      <protection locked="0"/>
    </xf>
    <xf numFmtId="0" fontId="82" fillId="0" borderId="16" xfId="0" applyFont="1" applyFill="1" applyBorder="1" applyAlignment="1" applyProtection="1">
      <alignment horizontal="left" vertical="center"/>
      <protection locked="0"/>
    </xf>
    <xf numFmtId="0" fontId="81" fillId="0" borderId="22" xfId="0" applyFont="1" applyFill="1" applyBorder="1" applyAlignment="1" applyProtection="1">
      <alignment vertical="center"/>
      <protection hidden="1"/>
    </xf>
    <xf numFmtId="0" fontId="81" fillId="0" borderId="190" xfId="0" applyFont="1" applyFill="1" applyBorder="1" applyAlignment="1" applyProtection="1">
      <alignment vertical="center"/>
      <protection hidden="1"/>
    </xf>
    <xf numFmtId="49" fontId="82" fillId="0" borderId="190" xfId="0" applyNumberFormat="1" applyFont="1" applyFill="1" applyBorder="1" applyAlignment="1" applyProtection="1">
      <alignment vertical="center"/>
      <protection locked="0"/>
    </xf>
    <xf numFmtId="0" fontId="83" fillId="0" borderId="202" xfId="0" applyFont="1" applyFill="1" applyBorder="1" applyAlignment="1" applyProtection="1">
      <alignment vertical="center"/>
      <protection locked="0"/>
    </xf>
    <xf numFmtId="0" fontId="85" fillId="0" borderId="0" xfId="0" applyFont="1" applyAlignment="1">
      <alignment horizontal="center"/>
    </xf>
    <xf numFmtId="172" fontId="82" fillId="0" borderId="182" xfId="0" applyNumberFormat="1" applyFont="1" applyFill="1" applyBorder="1" applyAlignment="1" applyProtection="1">
      <alignment horizontal="left" vertical="center"/>
      <protection locked="0"/>
    </xf>
    <xf numFmtId="0" fontId="82" fillId="0" borderId="190" xfId="0" applyNumberFormat="1" applyFont="1" applyFill="1" applyBorder="1" applyAlignment="1" applyProtection="1">
      <alignment vertical="center"/>
      <protection locked="0"/>
    </xf>
    <xf numFmtId="0" fontId="83" fillId="0" borderId="202" xfId="0" applyNumberFormat="1" applyFont="1" applyFill="1" applyBorder="1" applyAlignment="1" applyProtection="1">
      <alignment vertical="center"/>
      <protection locked="0"/>
    </xf>
    <xf numFmtId="0" fontId="86" fillId="0" borderId="0" xfId="0" applyFont="1" applyAlignment="1">
      <alignment horizontal="center"/>
    </xf>
    <xf numFmtId="172" fontId="82" fillId="0" borderId="41" xfId="0" applyNumberFormat="1" applyFont="1" applyFill="1" applyBorder="1" applyAlignment="1" applyProtection="1">
      <alignment horizontal="left" vertical="center"/>
      <protection locked="0"/>
    </xf>
    <xf numFmtId="172" fontId="87" fillId="0" borderId="40" xfId="0" applyNumberFormat="1" applyFont="1" applyFill="1" applyBorder="1" applyAlignment="1" applyProtection="1">
      <alignment horizontal="left" vertical="center" wrapText="1"/>
      <protection locked="0"/>
    </xf>
    <xf numFmtId="14" fontId="82" fillId="0" borderId="188" xfId="0" applyNumberFormat="1" applyFont="1" applyFill="1" applyBorder="1" applyAlignment="1" applyProtection="1">
      <alignment vertical="center"/>
      <protection locked="0"/>
    </xf>
    <xf numFmtId="14" fontId="83" fillId="0" borderId="189" xfId="0" applyNumberFormat="1" applyFont="1" applyFill="1" applyBorder="1" applyAlignment="1" applyProtection="1">
      <alignment vertical="center"/>
      <protection locked="0"/>
    </xf>
    <xf numFmtId="0" fontId="88" fillId="9" borderId="49" xfId="0" applyFont="1" applyFill="1" applyBorder="1" applyAlignment="1" applyProtection="1">
      <alignment horizontal="right" vertical="center"/>
      <protection hidden="1"/>
    </xf>
    <xf numFmtId="3" fontId="88" fillId="9" borderId="186" xfId="0" applyNumberFormat="1" applyFont="1" applyFill="1" applyBorder="1" applyAlignment="1" applyProtection="1">
      <alignment horizontal="left" vertical="center"/>
      <protection hidden="1"/>
    </xf>
    <xf numFmtId="0" fontId="89" fillId="9" borderId="34" xfId="0" applyFont="1" applyFill="1" applyBorder="1" applyAlignment="1" applyProtection="1">
      <alignment horizontal="center" vertical="center"/>
      <protection hidden="1"/>
    </xf>
    <xf numFmtId="0" fontId="89" fillId="9" borderId="235" xfId="0" applyFont="1" applyFill="1" applyBorder="1" applyAlignment="1" applyProtection="1">
      <alignment horizontal="center" vertical="center"/>
      <protection hidden="1"/>
    </xf>
    <xf numFmtId="0" fontId="71" fillId="29" borderId="0" xfId="0" applyFont="1" applyFill="1" applyAlignment="1" applyProtection="1">
      <alignment vertical="center"/>
      <protection locked="0"/>
    </xf>
    <xf numFmtId="0" fontId="83" fillId="29" borderId="23" xfId="0" applyFont="1" applyFill="1" applyBorder="1" applyAlignment="1" applyProtection="1">
      <alignment vertical="center"/>
      <protection locked="0"/>
    </xf>
    <xf numFmtId="0" fontId="83" fillId="29" borderId="193" xfId="0" applyFont="1" applyFill="1" applyBorder="1" applyAlignment="1" applyProtection="1">
      <alignment horizontal="center" vertical="center"/>
      <protection locked="0"/>
    </xf>
    <xf numFmtId="0" fontId="83" fillId="29" borderId="193" xfId="0" applyFont="1" applyFill="1" applyBorder="1" applyAlignment="1" applyProtection="1">
      <alignment vertical="center"/>
      <protection locked="0"/>
    </xf>
    <xf numFmtId="0" fontId="83" fillId="29" borderId="193" xfId="0" applyFont="1" applyFill="1" applyBorder="1" applyAlignment="1" applyProtection="1">
      <alignment horizontal="left" vertical="center"/>
      <protection locked="0"/>
    </xf>
    <xf numFmtId="0" fontId="83" fillId="29" borderId="194" xfId="0" applyFont="1" applyFill="1" applyBorder="1" applyAlignment="1" applyProtection="1">
      <alignment horizontal="center" vertical="center"/>
      <protection locked="0"/>
    </xf>
    <xf numFmtId="0" fontId="71" fillId="0" borderId="0" xfId="0" applyFont="1" applyAlignment="1" applyProtection="1">
      <alignment vertical="center"/>
      <protection locked="0"/>
    </xf>
    <xf numFmtId="0" fontId="71" fillId="0" borderId="0" xfId="0" applyFont="1" applyFill="1" applyAlignment="1" applyProtection="1">
      <alignment vertical="center"/>
      <protection locked="0"/>
    </xf>
    <xf numFmtId="0" fontId="71" fillId="17" borderId="236" xfId="0" applyFont="1" applyFill="1" applyBorder="1" applyAlignment="1" applyProtection="1">
      <alignment horizontal="center" vertical="center"/>
    </xf>
    <xf numFmtId="49" fontId="71" fillId="0" borderId="228" xfId="0" applyNumberFormat="1" applyFont="1" applyFill="1" applyBorder="1" applyAlignment="1" applyProtection="1">
      <alignment horizontal="center" vertical="center"/>
      <protection locked="0"/>
    </xf>
    <xf numFmtId="0" fontId="71" fillId="17" borderId="228" xfId="0" applyFont="1" applyFill="1" applyBorder="1" applyAlignment="1" applyProtection="1">
      <alignment horizontal="center" vertical="center"/>
      <protection locked="0"/>
    </xf>
    <xf numFmtId="0" fontId="71" fillId="0" borderId="228" xfId="0" applyFont="1" applyFill="1" applyBorder="1" applyAlignment="1" applyProtection="1">
      <alignment horizontal="center" vertical="center"/>
      <protection locked="0"/>
    </xf>
    <xf numFmtId="0" fontId="90" fillId="0" borderId="228" xfId="1" applyNumberFormat="1" applyFont="1" applyFill="1" applyBorder="1" applyAlignment="1" applyProtection="1">
      <alignment horizontal="left" vertical="center" wrapText="1"/>
      <protection locked="0"/>
    </xf>
    <xf numFmtId="171" fontId="71" fillId="0" borderId="228" xfId="0" applyNumberFormat="1" applyFont="1" applyFill="1" applyBorder="1" applyAlignment="1" applyProtection="1">
      <alignment horizontal="center" vertical="center"/>
      <protection locked="0"/>
    </xf>
    <xf numFmtId="2" fontId="71" fillId="0" borderId="228" xfId="0" applyNumberFormat="1" applyFont="1" applyFill="1" applyBorder="1" applyAlignment="1" applyProtection="1">
      <alignment horizontal="center" vertical="center"/>
      <protection locked="0"/>
    </xf>
    <xf numFmtId="4" fontId="20" fillId="0" borderId="228" xfId="1" applyNumberFormat="1" applyFont="1" applyFill="1" applyBorder="1" applyAlignment="1" applyProtection="1">
      <alignment horizontal="center" vertical="center"/>
      <protection locked="0"/>
    </xf>
    <xf numFmtId="165" fontId="20" fillId="0" borderId="237" xfId="1" applyNumberFormat="1" applyFont="1" applyFill="1" applyBorder="1" applyAlignment="1" applyProtection="1">
      <alignment horizontal="right" vertical="center"/>
    </xf>
    <xf numFmtId="0" fontId="71" fillId="0" borderId="25" xfId="0" applyFont="1" applyBorder="1" applyAlignment="1" applyProtection="1">
      <alignment vertical="center"/>
      <protection locked="0"/>
    </xf>
    <xf numFmtId="0" fontId="71" fillId="0" borderId="0" xfId="0" applyFont="1" applyBorder="1" applyAlignment="1" applyProtection="1">
      <alignment vertical="center"/>
      <protection locked="0"/>
    </xf>
    <xf numFmtId="0" fontId="90" fillId="0" borderId="213" xfId="1" applyNumberFormat="1" applyFont="1" applyFill="1" applyBorder="1" applyAlignment="1" applyProtection="1">
      <alignment horizontal="left" vertical="center" wrapText="1"/>
      <protection locked="0"/>
    </xf>
    <xf numFmtId="0" fontId="71" fillId="0" borderId="0" xfId="0" applyFont="1" applyBorder="1" applyAlignment="1" applyProtection="1">
      <alignment horizontal="center" vertical="center"/>
      <protection locked="0"/>
    </xf>
    <xf numFmtId="0" fontId="71" fillId="0" borderId="197" xfId="0" applyFont="1" applyBorder="1" applyAlignment="1" applyProtection="1">
      <alignment horizontal="center" vertical="center"/>
      <protection locked="0"/>
    </xf>
    <xf numFmtId="0" fontId="66" fillId="0" borderId="162" xfId="1" applyNumberFormat="1" applyFont="1" applyFill="1" applyBorder="1" applyAlignment="1" applyProtection="1">
      <alignment horizontal="left" vertical="center" wrapText="1" shrinkToFit="1"/>
      <protection locked="0"/>
    </xf>
    <xf numFmtId="0" fontId="71" fillId="0" borderId="210" xfId="0" applyFont="1" applyBorder="1" applyAlignment="1" applyProtection="1">
      <alignment vertical="center"/>
      <protection locked="0"/>
    </xf>
    <xf numFmtId="0" fontId="71" fillId="0" borderId="206" xfId="0" applyFont="1" applyBorder="1" applyAlignment="1" applyProtection="1">
      <alignment vertical="center"/>
      <protection locked="0"/>
    </xf>
    <xf numFmtId="0" fontId="90" fillId="0" borderId="34" xfId="1" applyNumberFormat="1" applyFont="1" applyFill="1" applyBorder="1" applyAlignment="1" applyProtection="1">
      <alignment horizontal="left" vertical="center" wrapText="1" shrinkToFit="1"/>
      <protection locked="0"/>
    </xf>
    <xf numFmtId="0" fontId="71" fillId="0" borderId="206" xfId="0" applyFont="1" applyBorder="1" applyAlignment="1" applyProtection="1">
      <alignment horizontal="center" vertical="center"/>
      <protection locked="0"/>
    </xf>
    <xf numFmtId="0" fontId="71" fillId="0" borderId="209" xfId="0" applyFont="1" applyBorder="1" applyAlignment="1" applyProtection="1">
      <alignment horizontal="center" vertical="center"/>
      <protection locked="0"/>
    </xf>
    <xf numFmtId="0" fontId="71" fillId="17" borderId="236" xfId="0" applyFont="1" applyFill="1" applyBorder="1" applyAlignment="1" applyProtection="1">
      <alignment horizontal="center" vertical="center"/>
      <protection locked="0"/>
    </xf>
    <xf numFmtId="165" fontId="20" fillId="0" borderId="237" xfId="1" applyNumberFormat="1" applyFont="1" applyFill="1" applyBorder="1" applyAlignment="1" applyProtection="1">
      <alignment horizontal="right" vertical="center"/>
      <protection locked="0"/>
    </xf>
    <xf numFmtId="0" fontId="71" fillId="10" borderId="0" xfId="0" applyFont="1" applyFill="1" applyAlignment="1" applyProtection="1">
      <alignment vertical="center"/>
      <protection locked="0"/>
    </xf>
    <xf numFmtId="0" fontId="83" fillId="10" borderId="23" xfId="0" applyFont="1" applyFill="1" applyBorder="1" applyAlignment="1" applyProtection="1">
      <alignment vertical="center"/>
      <protection locked="0"/>
    </xf>
    <xf numFmtId="0" fontId="83" fillId="10" borderId="193" xfId="0" applyFont="1" applyFill="1" applyBorder="1" applyAlignment="1" applyProtection="1">
      <alignment horizontal="center" vertical="center"/>
      <protection locked="0"/>
    </xf>
    <xf numFmtId="0" fontId="83" fillId="10" borderId="193" xfId="0" applyFont="1" applyFill="1" applyBorder="1" applyAlignment="1" applyProtection="1">
      <alignment vertical="center"/>
      <protection locked="0"/>
    </xf>
    <xf numFmtId="0" fontId="83" fillId="10" borderId="193" xfId="0" applyFont="1" applyFill="1" applyBorder="1" applyAlignment="1" applyProtection="1">
      <alignment horizontal="left" vertical="center"/>
      <protection locked="0"/>
    </xf>
    <xf numFmtId="165" fontId="83" fillId="10" borderId="194" xfId="0" applyNumberFormat="1" applyFont="1" applyFill="1" applyBorder="1" applyAlignment="1" applyProtection="1">
      <alignment horizontal="center" vertical="center"/>
      <protection locked="0"/>
    </xf>
    <xf numFmtId="0" fontId="71" fillId="0" borderId="0" xfId="0" applyFont="1" applyProtection="1">
      <protection locked="0"/>
    </xf>
    <xf numFmtId="0" fontId="71" fillId="0" borderId="0" xfId="0" applyFont="1" applyAlignment="1" applyProtection="1">
      <alignment horizontal="center"/>
      <protection locked="0"/>
    </xf>
    <xf numFmtId="0" fontId="105" fillId="15" borderId="193" xfId="0" applyFont="1" applyFill="1" applyBorder="1" applyAlignment="1">
      <alignment vertical="center"/>
    </xf>
    <xf numFmtId="165" fontId="105" fillId="15" borderId="211" xfId="0" applyNumberFormat="1" applyFont="1" applyFill="1" applyBorder="1" applyAlignment="1">
      <alignment vertical="center"/>
    </xf>
    <xf numFmtId="0" fontId="68" fillId="0" borderId="171" xfId="0" applyFont="1" applyFill="1" applyBorder="1" applyAlignment="1">
      <alignment vertical="center"/>
    </xf>
    <xf numFmtId="0" fontId="68" fillId="0" borderId="172" xfId="0" applyFont="1" applyFill="1" applyBorder="1" applyAlignment="1">
      <alignment vertical="center" wrapText="1"/>
    </xf>
    <xf numFmtId="0" fontId="68" fillId="0" borderId="173" xfId="0" applyFont="1" applyFill="1" applyBorder="1" applyAlignment="1">
      <alignment horizontal="center" vertical="center"/>
    </xf>
    <xf numFmtId="0" fontId="68" fillId="0" borderId="0" xfId="0" applyFont="1" applyAlignment="1">
      <alignment horizontal="left" vertical="center"/>
    </xf>
    <xf numFmtId="0" fontId="68" fillId="0" borderId="238" xfId="0" applyFont="1" applyFill="1" applyBorder="1" applyAlignment="1">
      <alignment vertical="top"/>
    </xf>
    <xf numFmtId="0" fontId="68" fillId="0" borderId="239" xfId="0" applyFont="1" applyFill="1" applyBorder="1" applyAlignment="1">
      <alignment horizontal="center" vertical="top" wrapText="1"/>
    </xf>
    <xf numFmtId="0" fontId="68" fillId="0" borderId="19" xfId="0" applyFont="1" applyFill="1" applyBorder="1" applyAlignment="1">
      <alignment horizontal="center" vertical="center" wrapText="1"/>
    </xf>
    <xf numFmtId="0" fontId="68" fillId="0" borderId="198" xfId="0" applyFont="1" applyFill="1" applyBorder="1" applyAlignment="1">
      <alignment horizontal="center" vertical="center" wrapText="1"/>
    </xf>
    <xf numFmtId="0" fontId="68" fillId="0" borderId="240" xfId="0" applyFont="1" applyFill="1" applyBorder="1" applyAlignment="1">
      <alignment horizontal="center" vertical="top" wrapText="1"/>
    </xf>
    <xf numFmtId="0" fontId="32" fillId="0" borderId="241" xfId="0" applyFont="1" applyFill="1" applyBorder="1" applyAlignment="1">
      <alignment horizontal="left" vertical="center" wrapText="1"/>
    </xf>
    <xf numFmtId="0" fontId="32" fillId="0" borderId="216" xfId="0" applyNumberFormat="1" applyFont="1" applyFill="1" applyBorder="1" applyAlignment="1">
      <alignment horizontal="left" vertical="center" wrapText="1"/>
    </xf>
    <xf numFmtId="0" fontId="0" fillId="0" borderId="216" xfId="0" applyFont="1" applyFill="1" applyBorder="1" applyAlignment="1">
      <alignment horizontal="left" vertical="center" wrapText="1"/>
    </xf>
    <xf numFmtId="0" fontId="0" fillId="0" borderId="242" xfId="0" applyFill="1" applyBorder="1" applyAlignment="1">
      <alignment horizontal="left" vertical="center" wrapText="1"/>
    </xf>
    <xf numFmtId="4" fontId="68" fillId="0" borderId="217" xfId="0" applyNumberFormat="1" applyFont="1" applyFill="1" applyBorder="1" applyAlignment="1">
      <alignment horizontal="right" vertical="center"/>
    </xf>
    <xf numFmtId="0" fontId="0" fillId="0" borderId="0" xfId="0" applyAlignment="1">
      <alignment horizontal="left" vertical="center"/>
    </xf>
    <xf numFmtId="0" fontId="0" fillId="0" borderId="0" xfId="0" applyFill="1"/>
    <xf numFmtId="0" fontId="0" fillId="0" borderId="0" xfId="0" applyFill="1" applyAlignment="1">
      <alignment wrapText="1"/>
    </xf>
    <xf numFmtId="0" fontId="32" fillId="0" borderId="243" xfId="0" applyFont="1" applyFill="1" applyBorder="1" applyAlignment="1">
      <alignment horizontal="left" vertical="center" wrapText="1"/>
    </xf>
    <xf numFmtId="0" fontId="32" fillId="0" borderId="244" xfId="0" applyNumberFormat="1" applyFont="1" applyFill="1" applyBorder="1" applyAlignment="1">
      <alignment horizontal="left" vertical="center" wrapText="1"/>
    </xf>
    <xf numFmtId="0" fontId="0" fillId="0" borderId="244" xfId="0" applyFont="1" applyFill="1" applyBorder="1" applyAlignment="1">
      <alignment horizontal="left" vertical="center" wrapText="1"/>
    </xf>
    <xf numFmtId="0" fontId="0" fillId="0" borderId="245" xfId="0" applyFill="1" applyBorder="1" applyAlignment="1">
      <alignment horizontal="left" vertical="center" wrapText="1"/>
    </xf>
    <xf numFmtId="4" fontId="68" fillId="0" borderId="246" xfId="0" applyNumberFormat="1" applyFont="1" applyFill="1" applyBorder="1" applyAlignment="1">
      <alignment horizontal="right" vertical="center"/>
    </xf>
    <xf numFmtId="49" fontId="32" fillId="2" borderId="247" xfId="0" applyNumberFormat="1" applyFont="1" applyFill="1" applyBorder="1" applyAlignment="1" applyProtection="1">
      <alignment horizontal="left" vertical="center"/>
    </xf>
    <xf numFmtId="49" fontId="37" fillId="0" borderId="248" xfId="0" applyNumberFormat="1" applyFont="1" applyBorder="1" applyAlignment="1" applyProtection="1">
      <alignment horizontal="center" vertical="center"/>
    </xf>
    <xf numFmtId="49" fontId="35" fillId="0" borderId="249" xfId="0" applyNumberFormat="1" applyFont="1" applyBorder="1" applyAlignment="1" applyProtection="1">
      <alignment horizontal="center" vertical="center"/>
    </xf>
    <xf numFmtId="49" fontId="34" fillId="0" borderId="249" xfId="0" applyNumberFormat="1" applyFont="1" applyBorder="1" applyAlignment="1" applyProtection="1">
      <alignment horizontal="center" vertical="center"/>
    </xf>
    <xf numFmtId="49" fontId="35" fillId="0" borderId="250" xfId="0" applyNumberFormat="1" applyFont="1" applyBorder="1" applyAlignment="1" applyProtection="1">
      <alignment horizontal="center" vertical="center"/>
    </xf>
    <xf numFmtId="42" fontId="0" fillId="0" borderId="167" xfId="0" applyNumberFormat="1" applyBorder="1" applyAlignment="1" applyProtection="1">
      <alignment horizontal="center" vertical="center"/>
    </xf>
    <xf numFmtId="0" fontId="43" fillId="6" borderId="0" xfId="0" applyFont="1" applyFill="1" applyBorder="1" applyAlignment="1" applyProtection="1">
      <alignment horizontal="center" vertical="center"/>
    </xf>
    <xf numFmtId="3" fontId="40" fillId="6" borderId="0" xfId="0" applyNumberFormat="1" applyFont="1" applyFill="1" applyBorder="1" applyAlignment="1" applyProtection="1">
      <alignment horizontal="right" vertical="center"/>
    </xf>
    <xf numFmtId="3" fontId="42" fillId="6" borderId="0" xfId="0" applyNumberFormat="1" applyFont="1" applyFill="1" applyBorder="1" applyAlignment="1" applyProtection="1">
      <alignment horizontal="center" vertical="center"/>
    </xf>
    <xf numFmtId="0" fontId="43" fillId="6" borderId="251" xfId="0" applyFont="1" applyFill="1" applyBorder="1" applyAlignment="1" applyProtection="1">
      <alignment horizontal="center" vertical="center"/>
    </xf>
    <xf numFmtId="3" fontId="40" fillId="6" borderId="252" xfId="0" applyNumberFormat="1" applyFont="1" applyFill="1" applyBorder="1" applyAlignment="1" applyProtection="1">
      <alignment horizontal="right" vertical="center"/>
    </xf>
    <xf numFmtId="3" fontId="0" fillId="0" borderId="0" xfId="0" applyNumberFormat="1" applyAlignment="1">
      <alignment horizontal="left" vertical="center"/>
    </xf>
    <xf numFmtId="0" fontId="37" fillId="21" borderId="38" xfId="0" applyFont="1" applyFill="1" applyBorder="1" applyAlignment="1">
      <alignment horizontal="left" vertical="center" wrapText="1"/>
    </xf>
    <xf numFmtId="0" fontId="37" fillId="21" borderId="33" xfId="0" applyFont="1" applyFill="1" applyBorder="1" applyAlignment="1">
      <alignment horizontal="left" vertical="center" wrapText="1"/>
    </xf>
    <xf numFmtId="0" fontId="37" fillId="21" borderId="44" xfId="0" applyFont="1" applyFill="1" applyBorder="1" applyAlignment="1">
      <alignment horizontal="left" vertical="center" wrapText="1"/>
    </xf>
    <xf numFmtId="0" fontId="37" fillId="21" borderId="45" xfId="0" applyFont="1" applyFill="1" applyBorder="1" applyAlignment="1">
      <alignment horizontal="left" vertical="center" wrapText="1"/>
    </xf>
    <xf numFmtId="0" fontId="54" fillId="4" borderId="65" xfId="0" applyFont="1" applyFill="1" applyBorder="1" applyAlignment="1">
      <alignment horizontal="left" vertical="center" wrapText="1"/>
    </xf>
    <xf numFmtId="0" fontId="54" fillId="4" borderId="146" xfId="0" applyFont="1" applyFill="1" applyBorder="1" applyAlignment="1">
      <alignment horizontal="left" vertical="center" wrapText="1"/>
    </xf>
    <xf numFmtId="0" fontId="39" fillId="0" borderId="147" xfId="0" applyFont="1" applyBorder="1" applyAlignment="1">
      <alignment horizontal="left" vertical="center"/>
    </xf>
    <xf numFmtId="0" fontId="39" fillId="0" borderId="148" xfId="0" applyFont="1" applyBorder="1" applyAlignment="1">
      <alignment horizontal="left" vertical="center"/>
    </xf>
    <xf numFmtId="0" fontId="39" fillId="0" borderId="149" xfId="0" applyFont="1" applyBorder="1" applyAlignment="1">
      <alignment horizontal="left" vertical="center"/>
    </xf>
    <xf numFmtId="0" fontId="39" fillId="0" borderId="150" xfId="0" applyFont="1" applyBorder="1" applyAlignment="1">
      <alignment horizontal="left" vertical="center"/>
    </xf>
    <xf numFmtId="0" fontId="39" fillId="0" borderId="151" xfId="0" applyFont="1" applyBorder="1" applyAlignment="1">
      <alignment horizontal="left" vertical="center"/>
    </xf>
    <xf numFmtId="0" fontId="39" fillId="0" borderId="152" xfId="0" applyFont="1" applyBorder="1" applyAlignment="1">
      <alignment horizontal="left" vertical="center"/>
    </xf>
    <xf numFmtId="0" fontId="39" fillId="0" borderId="153" xfId="0" applyFont="1" applyBorder="1" applyAlignment="1">
      <alignment horizontal="left" vertical="center"/>
    </xf>
    <xf numFmtId="0" fontId="39" fillId="0" borderId="154" xfId="0" applyFont="1" applyBorder="1" applyAlignment="1">
      <alignment horizontal="left" vertical="center"/>
    </xf>
    <xf numFmtId="0" fontId="39" fillId="0" borderId="142" xfId="0" applyFont="1" applyBorder="1" applyAlignment="1">
      <alignment horizontal="left" vertical="center"/>
    </xf>
    <xf numFmtId="0" fontId="39" fillId="0" borderId="143" xfId="0" applyFont="1" applyBorder="1" applyAlignment="1">
      <alignment horizontal="left" vertical="center"/>
    </xf>
    <xf numFmtId="0" fontId="52" fillId="4" borderId="134" xfId="0" applyFont="1" applyFill="1" applyBorder="1" applyAlignment="1">
      <alignment horizontal="left" vertical="center" wrapText="1"/>
    </xf>
    <xf numFmtId="0" fontId="52" fillId="4" borderId="144" xfId="0" applyFont="1" applyFill="1" applyBorder="1" applyAlignment="1">
      <alignment horizontal="left" vertical="center" wrapText="1"/>
    </xf>
    <xf numFmtId="0" fontId="49" fillId="4" borderId="131" xfId="0" applyFont="1" applyFill="1" applyBorder="1" applyAlignment="1">
      <alignment horizontal="left" vertical="center" wrapText="1"/>
    </xf>
    <xf numFmtId="0" fontId="49" fillId="4" borderId="145" xfId="0" applyFont="1" applyFill="1" applyBorder="1" applyAlignment="1">
      <alignment horizontal="left" vertical="center" wrapText="1"/>
    </xf>
    <xf numFmtId="0" fontId="49" fillId="4" borderId="128" xfId="0" applyFont="1" applyFill="1" applyBorder="1" applyAlignment="1">
      <alignment horizontal="left" vertical="center" wrapText="1"/>
    </xf>
    <xf numFmtId="0" fontId="53" fillId="0" borderId="43" xfId="0" applyFont="1" applyFill="1" applyBorder="1" applyAlignment="1">
      <alignment horizontal="right" vertical="top" wrapText="1"/>
    </xf>
    <xf numFmtId="0" fontId="105" fillId="15" borderId="192" xfId="0" applyFont="1" applyFill="1" applyBorder="1" applyAlignment="1">
      <alignment horizontal="center" vertical="center"/>
    </xf>
    <xf numFmtId="0" fontId="105" fillId="15" borderId="193" xfId="0" applyFont="1" applyFill="1" applyBorder="1" applyAlignment="1">
      <alignment horizontal="center" vertical="center"/>
    </xf>
    <xf numFmtId="0" fontId="64" fillId="0" borderId="200" xfId="0" applyFont="1" applyFill="1" applyBorder="1" applyAlignment="1">
      <alignment horizontal="center" vertical="center" wrapText="1"/>
    </xf>
    <xf numFmtId="0" fontId="64" fillId="0" borderId="204" xfId="0" applyFont="1" applyFill="1" applyBorder="1" applyAlignment="1">
      <alignment horizontal="center" vertical="center" wrapText="1"/>
    </xf>
    <xf numFmtId="0" fontId="72" fillId="0" borderId="54" xfId="0" applyFont="1" applyFill="1" applyBorder="1" applyAlignment="1" applyProtection="1">
      <alignment horizontal="left" vertical="top" wrapText="1"/>
      <protection hidden="1"/>
    </xf>
    <xf numFmtId="0" fontId="72" fillId="0" borderId="55" xfId="0" applyFont="1" applyFill="1" applyBorder="1" applyAlignment="1" applyProtection="1">
      <alignment horizontal="left" vertical="top" wrapText="1"/>
      <protection hidden="1"/>
    </xf>
    <xf numFmtId="0" fontId="75" fillId="0" borderId="223" xfId="0" applyFont="1" applyFill="1" applyBorder="1" applyAlignment="1" applyProtection="1">
      <alignment horizontal="left" vertical="top"/>
    </xf>
    <xf numFmtId="0" fontId="75" fillId="0" borderId="52" xfId="0" applyFont="1" applyFill="1" applyBorder="1" applyAlignment="1" applyProtection="1">
      <alignment horizontal="left" vertical="top"/>
    </xf>
    <xf numFmtId="0" fontId="75" fillId="15" borderId="207" xfId="0" applyFont="1" applyFill="1" applyBorder="1" applyAlignment="1" applyProtection="1">
      <alignment horizontal="center" vertical="center" wrapText="1"/>
      <protection hidden="1"/>
    </xf>
    <xf numFmtId="0" fontId="75" fillId="15" borderId="43" xfId="0" applyFont="1" applyFill="1" applyBorder="1" applyAlignment="1" applyProtection="1">
      <alignment horizontal="center" vertical="center" wrapText="1"/>
      <protection hidden="1"/>
    </xf>
    <xf numFmtId="7" fontId="75" fillId="15" borderId="184" xfId="0" applyNumberFormat="1" applyFont="1" applyFill="1" applyBorder="1" applyAlignment="1" applyProtection="1">
      <alignment horizontal="right" vertical="center"/>
      <protection hidden="1"/>
    </xf>
    <xf numFmtId="7" fontId="75" fillId="15" borderId="185" xfId="0" applyNumberFormat="1" applyFont="1" applyFill="1" applyBorder="1" applyAlignment="1" applyProtection="1">
      <alignment horizontal="right" vertical="center"/>
      <protection hidden="1"/>
    </xf>
    <xf numFmtId="49" fontId="78" fillId="0" borderId="190" xfId="0" applyNumberFormat="1" applyFont="1" applyFill="1" applyBorder="1" applyAlignment="1" applyProtection="1">
      <alignment horizontal="left" vertical="top"/>
      <protection locked="0"/>
    </xf>
    <xf numFmtId="0" fontId="80" fillId="28" borderId="231" xfId="0" applyFont="1" applyFill="1" applyBorder="1" applyAlignment="1" applyProtection="1">
      <alignment horizontal="center" vertical="center"/>
      <protection hidden="1"/>
    </xf>
    <xf numFmtId="0" fontId="80" fillId="28" borderId="185" xfId="0" applyFont="1" applyFill="1" applyBorder="1" applyAlignment="1" applyProtection="1">
      <alignment horizontal="center" vertical="center"/>
      <protection hidden="1"/>
    </xf>
    <xf numFmtId="0" fontId="81" fillId="0" borderId="22" xfId="0" applyFont="1" applyFill="1" applyBorder="1" applyAlignment="1" applyProtection="1">
      <alignment horizontal="left" vertical="center"/>
      <protection hidden="1"/>
    </xf>
    <xf numFmtId="0" fontId="81" fillId="0" borderId="190" xfId="0" applyFont="1" applyFill="1" applyBorder="1" applyAlignment="1" applyProtection="1">
      <alignment horizontal="left" vertical="center"/>
      <protection hidden="1"/>
    </xf>
    <xf numFmtId="0" fontId="81" fillId="0" borderId="187" xfId="0" applyFont="1" applyFill="1" applyBorder="1" applyAlignment="1" applyProtection="1">
      <alignment horizontal="left" vertical="center"/>
      <protection hidden="1"/>
    </xf>
    <xf numFmtId="0" fontId="81" fillId="0" borderId="201" xfId="0" applyFont="1" applyFill="1" applyBorder="1" applyAlignment="1" applyProtection="1">
      <alignment horizontal="left" vertical="center"/>
      <protection hidden="1"/>
    </xf>
    <xf numFmtId="0" fontId="81" fillId="0" borderId="55" xfId="0" applyFont="1" applyFill="1" applyBorder="1" applyAlignment="1" applyProtection="1">
      <alignment horizontal="left" vertical="center"/>
      <protection hidden="1"/>
    </xf>
    <xf numFmtId="0" fontId="83" fillId="0" borderId="190" xfId="0" applyNumberFormat="1" applyFont="1" applyFill="1" applyBorder="1" applyAlignment="1" applyProtection="1">
      <alignment horizontal="left" vertical="center" wrapText="1"/>
      <protection hidden="1"/>
    </xf>
    <xf numFmtId="0" fontId="83" fillId="0" borderId="195" xfId="0" applyNumberFormat="1" applyFont="1" applyFill="1" applyBorder="1" applyAlignment="1" applyProtection="1">
      <alignment horizontal="left" vertical="center" wrapText="1"/>
      <protection hidden="1"/>
    </xf>
    <xf numFmtId="0" fontId="81" fillId="0" borderId="42" xfId="0" applyFont="1" applyFill="1" applyBorder="1" applyAlignment="1" applyProtection="1">
      <alignment horizontal="left" vertical="center"/>
      <protection hidden="1"/>
    </xf>
    <xf numFmtId="49" fontId="84" fillId="0" borderId="190" xfId="0" applyNumberFormat="1" applyFont="1" applyFill="1" applyBorder="1" applyAlignment="1" applyProtection="1">
      <alignment horizontal="left" vertical="center"/>
      <protection hidden="1"/>
    </xf>
    <xf numFmtId="49" fontId="84" fillId="0" borderId="195" xfId="0" applyNumberFormat="1" applyFont="1" applyFill="1" applyBorder="1" applyAlignment="1" applyProtection="1">
      <alignment horizontal="left" vertical="center"/>
      <protection hidden="1"/>
    </xf>
    <xf numFmtId="0" fontId="81" fillId="0" borderId="223" xfId="0" applyFont="1" applyFill="1" applyBorder="1" applyAlignment="1" applyProtection="1">
      <alignment horizontal="left" vertical="center"/>
      <protection hidden="1"/>
    </xf>
    <xf numFmtId="0" fontId="81" fillId="0" borderId="52" xfId="0" applyFont="1" applyFill="1" applyBorder="1" applyAlignment="1" applyProtection="1">
      <alignment horizontal="left" vertical="center"/>
      <protection hidden="1"/>
    </xf>
    <xf numFmtId="172" fontId="83" fillId="0" borderId="181" xfId="0" applyNumberFormat="1" applyFont="1" applyFill="1" applyBorder="1" applyAlignment="1" applyProtection="1">
      <alignment horizontal="left" vertical="center"/>
      <protection hidden="1"/>
    </xf>
    <xf numFmtId="172" fontId="83" fillId="0" borderId="52" xfId="0" applyNumberFormat="1" applyFont="1" applyFill="1" applyBorder="1" applyAlignment="1" applyProtection="1">
      <alignment horizontal="left" vertical="center"/>
      <protection hidden="1"/>
    </xf>
    <xf numFmtId="172" fontId="83" fillId="0" borderId="182" xfId="0" applyNumberFormat="1" applyFont="1" applyFill="1" applyBorder="1" applyAlignment="1" applyProtection="1">
      <alignment horizontal="left" vertical="center"/>
      <protection hidden="1"/>
    </xf>
    <xf numFmtId="0" fontId="81" fillId="0" borderId="196" xfId="0" applyFont="1" applyFill="1" applyBorder="1" applyAlignment="1" applyProtection="1">
      <alignment horizontal="left" vertical="center"/>
      <protection hidden="1"/>
    </xf>
    <xf numFmtId="0" fontId="81" fillId="0" borderId="25" xfId="0" applyFont="1" applyFill="1" applyBorder="1" applyAlignment="1" applyProtection="1">
      <alignment horizontal="left" vertical="center"/>
      <protection hidden="1"/>
    </xf>
    <xf numFmtId="0" fontId="81" fillId="0" borderId="0" xfId="0" applyFont="1" applyFill="1" applyBorder="1" applyAlignment="1" applyProtection="1">
      <alignment horizontal="left" vertical="center"/>
      <protection hidden="1"/>
    </xf>
    <xf numFmtId="49" fontId="87" fillId="0" borderId="0" xfId="0" applyNumberFormat="1" applyFont="1" applyFill="1" applyBorder="1" applyAlignment="1" applyProtection="1">
      <alignment horizontal="left" vertical="center"/>
      <protection locked="0"/>
    </xf>
    <xf numFmtId="49" fontId="87" fillId="0" borderId="41" xfId="0" applyNumberFormat="1" applyFont="1" applyFill="1" applyBorder="1" applyAlignment="1" applyProtection="1">
      <alignment horizontal="left" vertical="center"/>
      <protection locked="0"/>
    </xf>
    <xf numFmtId="0" fontId="81" fillId="0" borderId="181" xfId="0" applyFont="1" applyFill="1" applyBorder="1" applyAlignment="1" applyProtection="1">
      <alignment horizontal="left" vertical="center"/>
      <protection hidden="1"/>
    </xf>
    <xf numFmtId="0" fontId="89" fillId="9" borderId="196" xfId="0" applyFont="1" applyFill="1" applyBorder="1" applyAlignment="1" applyProtection="1">
      <alignment horizontal="center" vertical="center" wrapText="1"/>
      <protection hidden="1"/>
    </xf>
    <xf numFmtId="0" fontId="89" fillId="9" borderId="202" xfId="0" applyFont="1" applyFill="1" applyBorder="1" applyAlignment="1" applyProtection="1">
      <alignment horizontal="center" vertical="center" wrapText="1"/>
      <protection hidden="1"/>
    </xf>
    <xf numFmtId="49" fontId="88" fillId="9" borderId="221" xfId="0" applyNumberFormat="1" applyFont="1" applyFill="1" applyBorder="1" applyAlignment="1" applyProtection="1">
      <alignment horizontal="left" vertical="center"/>
      <protection hidden="1"/>
    </xf>
    <xf numFmtId="0" fontId="88" fillId="9" borderId="49" xfId="0" applyFont="1" applyFill="1" applyBorder="1" applyAlignment="1" applyProtection="1">
      <alignment horizontal="left" vertical="center"/>
      <protection hidden="1"/>
    </xf>
    <xf numFmtId="0" fontId="89" fillId="9" borderId="233" xfId="0" applyFont="1" applyFill="1" applyBorder="1" applyAlignment="1" applyProtection="1">
      <alignment horizontal="center" vertical="center" wrapText="1"/>
      <protection hidden="1"/>
    </xf>
    <xf numFmtId="0" fontId="89" fillId="9" borderId="234" xfId="0" applyFont="1" applyFill="1" applyBorder="1" applyAlignment="1" applyProtection="1">
      <alignment horizontal="center" vertical="center" wrapText="1"/>
      <protection hidden="1"/>
    </xf>
    <xf numFmtId="0" fontId="89" fillId="9" borderId="162" xfId="0" applyFont="1" applyFill="1" applyBorder="1" applyAlignment="1" applyProtection="1">
      <alignment horizontal="center" vertical="center" wrapText="1"/>
      <protection hidden="1"/>
    </xf>
    <xf numFmtId="0" fontId="89" fillId="9" borderId="34" xfId="0" applyFont="1" applyFill="1" applyBorder="1" applyAlignment="1" applyProtection="1">
      <alignment horizontal="center" vertical="center" wrapText="1"/>
      <protection hidden="1"/>
    </xf>
    <xf numFmtId="0" fontId="89" fillId="9" borderId="162" xfId="0" applyFont="1" applyFill="1" applyBorder="1" applyAlignment="1" applyProtection="1">
      <alignment horizontal="center" vertical="center"/>
      <protection hidden="1"/>
    </xf>
    <xf numFmtId="0" fontId="89" fillId="9" borderId="34" xfId="0" applyFont="1" applyFill="1" applyBorder="1" applyAlignment="1" applyProtection="1">
      <alignment horizontal="center" vertical="center"/>
      <protection hidden="1"/>
    </xf>
    <xf numFmtId="0" fontId="56" fillId="22" borderId="54" xfId="0" applyFont="1" applyFill="1" applyBorder="1" applyAlignment="1" applyProtection="1">
      <alignment horizontal="left" vertical="center"/>
    </xf>
    <xf numFmtId="0" fontId="57" fillId="0" borderId="55" xfId="0" applyFont="1" applyBorder="1" applyProtection="1"/>
    <xf numFmtId="0" fontId="58" fillId="22" borderId="26" xfId="0" applyFont="1" applyFill="1" applyBorder="1" applyAlignment="1" applyProtection="1">
      <alignment horizontal="left" vertical="center" wrapText="1"/>
    </xf>
    <xf numFmtId="0" fontId="33" fillId="0" borderId="56" xfId="0" applyFont="1" applyBorder="1" applyAlignment="1" applyProtection="1">
      <alignment horizontal="left"/>
    </xf>
    <xf numFmtId="0" fontId="32" fillId="3" borderId="51" xfId="0" applyFont="1" applyFill="1" applyBorder="1" applyAlignment="1" applyProtection="1">
      <alignment horizontal="left" vertical="center"/>
    </xf>
    <xf numFmtId="0" fontId="32" fillId="3" borderId="52" xfId="0" applyFont="1" applyFill="1" applyBorder="1" applyAlignment="1" applyProtection="1">
      <alignment horizontal="left" vertical="center"/>
    </xf>
    <xf numFmtId="0" fontId="32" fillId="3" borderId="53" xfId="0" applyFont="1" applyFill="1" applyBorder="1" applyAlignment="1" applyProtection="1">
      <alignment horizontal="left" vertical="center"/>
    </xf>
    <xf numFmtId="0" fontId="32" fillId="17" borderId="48" xfId="0" applyFont="1" applyFill="1" applyBorder="1" applyAlignment="1" applyProtection="1">
      <alignment horizontal="center" vertical="center"/>
      <protection locked="0"/>
    </xf>
    <xf numFmtId="0" fontId="32" fillId="17" borderId="49" xfId="0" applyFont="1" applyFill="1" applyBorder="1" applyAlignment="1" applyProtection="1">
      <alignment horizontal="center" vertical="center"/>
      <protection locked="0"/>
    </xf>
    <xf numFmtId="0" fontId="32" fillId="17" borderId="50" xfId="0" applyFont="1" applyFill="1" applyBorder="1" applyAlignment="1" applyProtection="1">
      <alignment horizontal="center" vertical="center"/>
      <protection locked="0"/>
    </xf>
    <xf numFmtId="3" fontId="59" fillId="0" borderId="158" xfId="0" applyNumberFormat="1" applyFont="1" applyBorder="1" applyAlignment="1" applyProtection="1">
      <alignment horizontal="center" vertical="center"/>
    </xf>
    <xf numFmtId="3" fontId="59" fillId="0" borderId="159" xfId="0" applyNumberFormat="1" applyFont="1" applyBorder="1" applyAlignment="1" applyProtection="1">
      <alignment horizontal="center" vertical="center"/>
    </xf>
    <xf numFmtId="3" fontId="59" fillId="0" borderId="160" xfId="0" applyNumberFormat="1" applyFont="1" applyBorder="1" applyAlignment="1" applyProtection="1">
      <alignment horizontal="center" vertical="center"/>
    </xf>
    <xf numFmtId="3" fontId="59" fillId="0" borderId="161" xfId="0" applyNumberFormat="1" applyFont="1" applyBorder="1" applyAlignment="1" applyProtection="1">
      <alignment horizontal="center" vertical="center"/>
    </xf>
    <xf numFmtId="49" fontId="0" fillId="0" borderId="224" xfId="0" applyNumberFormat="1" applyBorder="1" applyAlignment="1" applyProtection="1">
      <alignment horizontal="center" vertical="center"/>
    </xf>
    <xf numFmtId="49" fontId="0" fillId="0" borderId="222" xfId="0" applyNumberFormat="1" applyBorder="1" applyAlignment="1" applyProtection="1">
      <alignment horizontal="center" vertical="center"/>
    </xf>
    <xf numFmtId="49" fontId="0" fillId="0" borderId="225" xfId="0" applyNumberFormat="1" applyBorder="1" applyAlignment="1" applyProtection="1">
      <alignment horizontal="center" vertical="center"/>
    </xf>
    <xf numFmtId="0" fontId="32" fillId="17" borderId="48" xfId="0" applyFont="1" applyFill="1" applyBorder="1" applyAlignment="1" applyProtection="1">
      <alignment horizontal="center" vertical="center"/>
    </xf>
    <xf numFmtId="0" fontId="32" fillId="17" borderId="49" xfId="0" applyFont="1" applyFill="1" applyBorder="1" applyAlignment="1" applyProtection="1">
      <alignment horizontal="center" vertical="center"/>
    </xf>
    <xf numFmtId="0" fontId="32" fillId="17" borderId="50" xfId="0" applyFont="1" applyFill="1" applyBorder="1" applyAlignment="1" applyProtection="1">
      <alignment horizontal="center" vertical="center"/>
    </xf>
    <xf numFmtId="0" fontId="32" fillId="3" borderId="226" xfId="0" applyFont="1" applyFill="1" applyBorder="1" applyAlignment="1" applyProtection="1">
      <alignment horizontal="left" vertical="center"/>
    </xf>
    <xf numFmtId="0" fontId="32" fillId="3" borderId="199" xfId="0" applyFont="1" applyFill="1" applyBorder="1" applyAlignment="1" applyProtection="1">
      <alignment horizontal="left" vertical="center"/>
    </xf>
    <xf numFmtId="0" fontId="32" fillId="3" borderId="227" xfId="0" applyFont="1" applyFill="1" applyBorder="1" applyAlignment="1" applyProtection="1">
      <alignment horizontal="left" vertical="center"/>
    </xf>
    <xf numFmtId="49" fontId="0" fillId="0" borderId="46" xfId="0" applyNumberFormat="1" applyBorder="1" applyAlignment="1" applyProtection="1">
      <alignment horizontal="center" vertical="center"/>
    </xf>
    <xf numFmtId="49" fontId="0" fillId="0" borderId="47" xfId="0" applyNumberFormat="1" applyBorder="1" applyAlignment="1" applyProtection="1">
      <alignment horizontal="center" vertical="center"/>
    </xf>
    <xf numFmtId="0" fontId="55" fillId="0" borderId="155" xfId="0" applyFont="1" applyBorder="1" applyAlignment="1" applyProtection="1">
      <alignment horizontal="center" vertical="center"/>
    </xf>
    <xf numFmtId="0" fontId="55" fillId="0" borderId="156" xfId="0" applyFont="1" applyBorder="1" applyAlignment="1" applyProtection="1">
      <alignment horizontal="center" vertical="center"/>
    </xf>
    <xf numFmtId="0" fontId="46" fillId="0" borderId="157" xfId="0" applyFont="1" applyBorder="1" applyAlignment="1" applyProtection="1">
      <alignment horizontal="center" vertical="center"/>
    </xf>
    <xf numFmtId="0" fontId="46" fillId="0" borderId="76" xfId="0" applyFont="1" applyBorder="1" applyAlignment="1" applyProtection="1">
      <alignment horizontal="center" vertical="center"/>
    </xf>
    <xf numFmtId="0" fontId="11" fillId="18" borderId="57" xfId="3" applyFont="1" applyFill="1" applyBorder="1" applyAlignment="1" applyProtection="1">
      <alignment vertical="center" wrapText="1"/>
      <protection hidden="1"/>
    </xf>
    <xf numFmtId="0" fontId="11" fillId="18" borderId="58" xfId="3" applyFont="1" applyFill="1" applyBorder="1" applyAlignment="1" applyProtection="1">
      <alignment vertical="center" wrapText="1"/>
      <protection hidden="1"/>
    </xf>
    <xf numFmtId="0" fontId="11" fillId="18" borderId="59" xfId="3" applyFont="1" applyFill="1" applyBorder="1" applyAlignment="1" applyProtection="1">
      <alignment vertical="center" wrapText="1"/>
      <protection hidden="1"/>
    </xf>
    <xf numFmtId="0" fontId="32" fillId="23" borderId="35" xfId="0" applyFont="1" applyFill="1" applyBorder="1" applyAlignment="1" applyProtection="1">
      <alignment horizontal="left" vertical="center"/>
    </xf>
    <xf numFmtId="0" fontId="32" fillId="23" borderId="36" xfId="0" applyFont="1" applyFill="1" applyBorder="1" applyAlignment="1" applyProtection="1">
      <alignment horizontal="left" vertical="center"/>
    </xf>
    <xf numFmtId="0" fontId="0" fillId="15" borderId="38" xfId="0" applyFill="1" applyBorder="1" applyAlignment="1" applyProtection="1">
      <alignment horizontal="left" vertical="center"/>
    </xf>
    <xf numFmtId="0" fontId="0" fillId="15" borderId="33" xfId="0" applyFill="1" applyBorder="1" applyAlignment="1" applyProtection="1">
      <alignment horizontal="left" vertical="center"/>
    </xf>
    <xf numFmtId="0" fontId="0" fillId="0" borderId="38" xfId="0" applyBorder="1" applyAlignment="1" applyProtection="1">
      <alignment horizontal="center" vertical="center"/>
    </xf>
    <xf numFmtId="0" fontId="0" fillId="0" borderId="165" xfId="0" applyBorder="1" applyAlignment="1" applyProtection="1">
      <alignment horizontal="center" vertical="center"/>
    </xf>
    <xf numFmtId="0" fontId="0" fillId="0" borderId="39" xfId="0" applyBorder="1" applyAlignment="1" applyProtection="1">
      <alignment horizontal="center" vertical="center"/>
    </xf>
    <xf numFmtId="0" fontId="29" fillId="20" borderId="172" xfId="0" applyFont="1" applyFill="1" applyBorder="1" applyAlignment="1">
      <alignment horizontal="center" vertical="center"/>
    </xf>
    <xf numFmtId="0" fontId="29" fillId="20" borderId="173" xfId="0" applyFont="1" applyFill="1" applyBorder="1" applyAlignment="1">
      <alignment horizontal="center" vertical="center"/>
    </xf>
    <xf numFmtId="0" fontId="27" fillId="0" borderId="0" xfId="0" applyFont="1" applyAlignment="1">
      <alignment horizontal="center"/>
    </xf>
    <xf numFmtId="166" fontId="27" fillId="2" borderId="36" xfId="0" applyNumberFormat="1" applyFont="1" applyFill="1" applyBorder="1" applyAlignment="1">
      <alignment horizontal="right" vertical="center"/>
    </xf>
    <xf numFmtId="166" fontId="27" fillId="2" borderId="162" xfId="0" applyNumberFormat="1" applyFont="1" applyFill="1" applyBorder="1" applyAlignment="1">
      <alignment horizontal="right" vertical="center"/>
    </xf>
    <xf numFmtId="166" fontId="27" fillId="2" borderId="34" xfId="0" applyNumberFormat="1" applyFont="1" applyFill="1" applyBorder="1" applyAlignment="1">
      <alignment horizontal="right" vertical="center"/>
    </xf>
    <xf numFmtId="0" fontId="29" fillId="18" borderId="172" xfId="0" applyFont="1" applyFill="1" applyBorder="1" applyAlignment="1">
      <alignment horizontal="center" vertical="center"/>
    </xf>
    <xf numFmtId="166" fontId="27" fillId="20" borderId="36" xfId="0" applyNumberFormat="1" applyFont="1" applyFill="1" applyBorder="1" applyAlignment="1">
      <alignment horizontal="right" vertical="center"/>
    </xf>
    <xf numFmtId="166" fontId="27" fillId="20" borderId="37" xfId="0" applyNumberFormat="1" applyFont="1" applyFill="1" applyBorder="1" applyAlignment="1">
      <alignment horizontal="right" vertical="center"/>
    </xf>
    <xf numFmtId="166" fontId="27" fillId="20" borderId="162" xfId="0" applyNumberFormat="1" applyFont="1" applyFill="1" applyBorder="1" applyAlignment="1">
      <alignment horizontal="right" vertical="center"/>
    </xf>
    <xf numFmtId="166" fontId="27" fillId="20" borderId="163" xfId="0" applyNumberFormat="1" applyFont="1" applyFill="1" applyBorder="1" applyAlignment="1">
      <alignment horizontal="right" vertical="center"/>
    </xf>
    <xf numFmtId="166" fontId="27" fillId="20" borderId="34" xfId="0" applyNumberFormat="1" applyFont="1" applyFill="1" applyBorder="1" applyAlignment="1">
      <alignment horizontal="right" vertical="center"/>
    </xf>
    <xf numFmtId="166" fontId="27" fillId="20" borderId="14" xfId="0" applyNumberFormat="1" applyFont="1" applyFill="1" applyBorder="1" applyAlignment="1">
      <alignment horizontal="right" vertical="center"/>
    </xf>
    <xf numFmtId="166" fontId="27" fillId="2" borderId="175" xfId="0" applyNumberFormat="1" applyFont="1" applyFill="1" applyBorder="1" applyAlignment="1">
      <alignment horizontal="right" vertical="center"/>
    </xf>
    <xf numFmtId="166" fontId="27" fillId="20" borderId="175" xfId="0" applyNumberFormat="1" applyFont="1" applyFill="1" applyBorder="1" applyAlignment="1">
      <alignment horizontal="right" vertical="center"/>
    </xf>
    <xf numFmtId="166" fontId="27" fillId="20" borderId="176" xfId="0" applyNumberFormat="1" applyFont="1" applyFill="1" applyBorder="1" applyAlignment="1">
      <alignment horizontal="right" vertical="center"/>
    </xf>
    <xf numFmtId="166" fontId="61" fillId="24" borderId="212" xfId="0" applyNumberFormat="1" applyFont="1" applyFill="1" applyBorder="1" applyAlignment="1">
      <alignment horizontal="right" vertical="center"/>
    </xf>
    <xf numFmtId="166" fontId="61" fillId="24" borderId="214" xfId="0" applyNumberFormat="1" applyFont="1" applyFill="1" applyBorder="1" applyAlignment="1">
      <alignment horizontal="right" vertical="center"/>
    </xf>
    <xf numFmtId="166" fontId="61" fillId="24" borderId="218" xfId="0" applyNumberFormat="1" applyFont="1" applyFill="1" applyBorder="1" applyAlignment="1">
      <alignment horizontal="right" vertical="center"/>
    </xf>
    <xf numFmtId="166" fontId="70" fillId="24" borderId="183" xfId="0" applyNumberFormat="1" applyFont="1" applyFill="1" applyBorder="1" applyAlignment="1">
      <alignment horizontal="right" vertical="center"/>
    </xf>
    <xf numFmtId="166" fontId="70" fillId="24" borderId="185" xfId="0" applyNumberFormat="1" applyFont="1" applyFill="1" applyBorder="1" applyAlignment="1">
      <alignment horizontal="right" vertical="center"/>
    </xf>
    <xf numFmtId="166" fontId="69" fillId="3" borderId="169" xfId="0" applyNumberFormat="1" applyFont="1" applyFill="1" applyBorder="1" applyAlignment="1">
      <alignment horizontal="right" vertical="center"/>
    </xf>
    <xf numFmtId="166" fontId="69" fillId="3" borderId="216" xfId="0" applyNumberFormat="1" applyFont="1" applyFill="1" applyBorder="1" applyAlignment="1">
      <alignment horizontal="right" vertical="center"/>
    </xf>
    <xf numFmtId="166" fontId="69" fillId="3" borderId="217" xfId="0" applyNumberFormat="1" applyFont="1" applyFill="1" applyBorder="1" applyAlignment="1">
      <alignment horizontal="right" vertical="center"/>
    </xf>
    <xf numFmtId="166" fontId="61" fillId="25" borderId="169" xfId="0" applyNumberFormat="1" applyFont="1" applyFill="1" applyBorder="1" applyAlignment="1">
      <alignment horizontal="right" vertical="center"/>
    </xf>
  </cellXfs>
  <cellStyles count="6">
    <cellStyle name="Čárka 2" xfId="5"/>
    <cellStyle name="Normální" xfId="0" builtinId="0"/>
    <cellStyle name="Normální 2" xfId="4"/>
    <cellStyle name="Normální 3" xfId="1"/>
    <cellStyle name="Normální 36" xfId="2"/>
    <cellStyle name="normální_Priloha H1 - vzor 7 6 3 08 (2)" xfId="3"/>
  </cellStyles>
  <dxfs count="179">
    <dxf>
      <fill>
        <patternFill>
          <bgColor rgb="FFFF0000"/>
        </patternFill>
      </fill>
    </dxf>
    <dxf>
      <fill>
        <patternFill>
          <bgColor rgb="FFFF0000"/>
        </patternFill>
      </fill>
    </dxf>
    <dxf>
      <fill>
        <patternFill>
          <bgColor rgb="FFFF0000"/>
        </patternFill>
      </fill>
    </dxf>
    <dxf>
      <fill>
        <patternFill>
          <bgColor rgb="FFFFFFCC"/>
        </patternFill>
      </fill>
    </dxf>
    <dxf>
      <fill>
        <patternFill>
          <bgColor theme="0"/>
        </patternFill>
      </fill>
    </dxf>
    <dxf>
      <fill>
        <patternFill>
          <bgColor rgb="FFFFFFCC"/>
        </patternFill>
      </fill>
    </dxf>
    <dxf>
      <fill>
        <patternFill>
          <bgColor theme="0"/>
        </patternFill>
      </fill>
    </dxf>
    <dxf>
      <fill>
        <patternFill>
          <bgColor rgb="FFFFFFCC"/>
        </patternFill>
      </fill>
    </dxf>
    <dxf>
      <fill>
        <patternFill>
          <bgColor theme="0"/>
        </patternFill>
      </fill>
    </dxf>
    <dxf>
      <fill>
        <patternFill>
          <bgColor rgb="FFFFFFCC"/>
        </patternFill>
      </fill>
    </dxf>
    <dxf>
      <fill>
        <patternFill>
          <bgColor theme="0"/>
        </patternFill>
      </fill>
    </dxf>
    <dxf>
      <fill>
        <patternFill>
          <bgColor rgb="FFFFFFCC"/>
        </patternFill>
      </fill>
    </dxf>
    <dxf>
      <fill>
        <patternFill>
          <bgColor theme="0"/>
        </patternFill>
      </fill>
    </dxf>
    <dxf>
      <fill>
        <patternFill>
          <bgColor rgb="FFFFFFCC"/>
        </patternFill>
      </fill>
    </dxf>
    <dxf>
      <fill>
        <patternFill>
          <bgColor theme="0"/>
        </patternFill>
      </fill>
    </dxf>
    <dxf>
      <fill>
        <patternFill>
          <bgColor rgb="FFFFFFCC"/>
        </patternFill>
      </fill>
    </dxf>
    <dxf>
      <fill>
        <patternFill>
          <bgColor theme="0"/>
        </patternFill>
      </fill>
    </dxf>
    <dxf>
      <fill>
        <patternFill>
          <bgColor rgb="FFFFFFCC"/>
        </patternFill>
      </fill>
    </dxf>
    <dxf>
      <fill>
        <patternFill>
          <bgColor theme="0"/>
        </patternFill>
      </fill>
    </dxf>
    <dxf>
      <fill>
        <patternFill>
          <bgColor rgb="FFFFFFCC"/>
        </patternFill>
      </fill>
    </dxf>
    <dxf>
      <fill>
        <patternFill>
          <bgColor theme="0"/>
        </patternFill>
      </fill>
    </dxf>
    <dxf>
      <fill>
        <patternFill>
          <bgColor rgb="FFFF0000"/>
        </patternFill>
      </fill>
    </dxf>
    <dxf>
      <fill>
        <patternFill>
          <bgColor rgb="FFFFFFCC"/>
        </patternFill>
      </fill>
    </dxf>
    <dxf>
      <fill>
        <patternFill>
          <bgColor theme="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FFCC"/>
        </patternFill>
      </fill>
    </dxf>
    <dxf>
      <fill>
        <patternFill>
          <bgColor theme="0"/>
        </patternFill>
      </fill>
    </dxf>
    <dxf>
      <fill>
        <patternFill>
          <bgColor rgb="FFFF0000"/>
        </patternFill>
      </fill>
    </dxf>
    <dxf>
      <fill>
        <patternFill>
          <bgColor rgb="FFFFFFCC"/>
        </patternFill>
      </fill>
    </dxf>
    <dxf>
      <fill>
        <patternFill>
          <bgColor theme="0"/>
        </patternFill>
      </fill>
    </dxf>
    <dxf>
      <fill>
        <patternFill>
          <bgColor rgb="FFFFFFCC"/>
        </patternFill>
      </fill>
    </dxf>
    <dxf>
      <fill>
        <patternFill>
          <bgColor theme="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ont>
        <strike/>
      </font>
    </dxf>
    <dxf>
      <fill>
        <patternFill>
          <bgColor rgb="FFFF0000"/>
        </patternFill>
      </fill>
    </dxf>
    <dxf>
      <font>
        <strike/>
      </font>
    </dxf>
    <dxf>
      <font>
        <strike/>
      </font>
    </dxf>
    <dxf>
      <font>
        <strike/>
      </font>
    </dxf>
    <dxf>
      <font>
        <strike/>
      </font>
    </dxf>
    <dxf>
      <font>
        <strike/>
      </font>
    </dxf>
  </dxfs>
  <tableStyles count="0" defaultTableStyle="TableStyleMedium9" defaultPivotStyle="PivotStyleLight16"/>
  <colors>
    <mruColors>
      <color rgb="FFFFFF66"/>
      <color rgb="FFFFFF99"/>
      <color rgb="FFFFFFCC"/>
      <color rgb="FFEDD47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8</xdr:col>
      <xdr:colOff>33618</xdr:colOff>
      <xdr:row>2</xdr:row>
      <xdr:rowOff>78441</xdr:rowOff>
    </xdr:from>
    <xdr:to>
      <xdr:col>8</xdr:col>
      <xdr:colOff>694765</xdr:colOff>
      <xdr:row>2</xdr:row>
      <xdr:rowOff>526676</xdr:rowOff>
    </xdr:to>
    <xdr:sp macro="" textlink="">
      <xdr:nvSpPr>
        <xdr:cNvPr id="2" name="TextovéPole 1"/>
        <xdr:cNvSpPr txBox="1"/>
      </xdr:nvSpPr>
      <xdr:spPr>
        <a:xfrm>
          <a:off x="9149043" y="1192866"/>
          <a:ext cx="661147" cy="448235"/>
        </a:xfrm>
        <a:prstGeom prst="rect">
          <a:avLst/>
        </a:prstGeom>
        <a:solidFill>
          <a:schemeClr val="accent6">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100" b="1"/>
            <a:t>Vložit </a:t>
          </a:r>
        </a:p>
        <a:p>
          <a:pPr algn="ctr"/>
          <a:r>
            <a:rPr lang="cs-CZ" sz="1100" b="1"/>
            <a:t>poožku</a:t>
          </a:r>
        </a:p>
      </xdr:txBody>
    </xdr:sp>
    <xdr:clientData/>
  </xdr:twoCellAnchor>
  <xdr:twoCellAnchor>
    <xdr:from>
      <xdr:col>10</xdr:col>
      <xdr:colOff>33616</xdr:colOff>
      <xdr:row>2</xdr:row>
      <xdr:rowOff>56030</xdr:rowOff>
    </xdr:from>
    <xdr:to>
      <xdr:col>11</xdr:col>
      <xdr:colOff>1243853</xdr:colOff>
      <xdr:row>2</xdr:row>
      <xdr:rowOff>519997</xdr:rowOff>
    </xdr:to>
    <xdr:sp macro="" textlink="">
      <xdr:nvSpPr>
        <xdr:cNvPr id="3" name="TextovéPole 2"/>
        <xdr:cNvSpPr txBox="1"/>
      </xdr:nvSpPr>
      <xdr:spPr>
        <a:xfrm>
          <a:off x="10549216" y="1170455"/>
          <a:ext cx="2067487" cy="463967"/>
        </a:xfrm>
        <a:prstGeom prst="rect">
          <a:avLst/>
        </a:prstGeom>
        <a:solidFill>
          <a:schemeClr val="accent2">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Součet za Díl </a:t>
          </a:r>
        </a:p>
        <a:p>
          <a:pPr algn="ctr"/>
          <a:r>
            <a:rPr lang="cs-CZ" sz="800" b="1"/>
            <a:t>včetně přepočítání Dílu</a:t>
          </a:r>
        </a:p>
      </xdr:txBody>
    </xdr:sp>
    <xdr:clientData/>
  </xdr:twoCellAnchor>
  <xdr:twoCellAnchor>
    <xdr:from>
      <xdr:col>9</xdr:col>
      <xdr:colOff>33617</xdr:colOff>
      <xdr:row>2</xdr:row>
      <xdr:rowOff>78441</xdr:rowOff>
    </xdr:from>
    <xdr:to>
      <xdr:col>9</xdr:col>
      <xdr:colOff>649942</xdr:colOff>
      <xdr:row>2</xdr:row>
      <xdr:rowOff>515471</xdr:rowOff>
    </xdr:to>
    <xdr:sp macro="" textlink="">
      <xdr:nvSpPr>
        <xdr:cNvPr id="4" name="TextovéPole 3"/>
        <xdr:cNvSpPr txBox="1"/>
      </xdr:nvSpPr>
      <xdr:spPr>
        <a:xfrm>
          <a:off x="9872942" y="1192866"/>
          <a:ext cx="616325" cy="437030"/>
        </a:xfrm>
        <a:prstGeom prst="rect">
          <a:avLst/>
        </a:prstGeom>
        <a:solidFill>
          <a:schemeClr val="accent5">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Vložit</a:t>
          </a:r>
        </a:p>
        <a:p>
          <a:pPr algn="ctr"/>
          <a:r>
            <a:rPr lang="cs-CZ" sz="1050" b="1"/>
            <a:t>Díl</a:t>
          </a:r>
        </a:p>
      </xdr:txBody>
    </xdr:sp>
    <xdr:clientData/>
  </xdr:twoCellAnchor>
</xdr:wsDr>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3.bin"/><Relationship Id="rId4" Type="http://schemas.openxmlformats.org/officeDocument/2006/relationships/comments" Target="../comments1.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6"/>
  <sheetViews>
    <sheetView topLeftCell="A7" zoomScaleNormal="100" workbookViewId="0">
      <selection activeCell="H4" sqref="H4"/>
    </sheetView>
  </sheetViews>
  <sheetFormatPr defaultRowHeight="15" x14ac:dyDescent="0.25"/>
  <cols>
    <col min="1" max="1" width="18.140625" customWidth="1"/>
    <col min="2" max="2" width="29.85546875" customWidth="1"/>
    <col min="3" max="3" width="24.28515625" customWidth="1"/>
  </cols>
  <sheetData>
    <row r="1" spans="1:3" x14ac:dyDescent="0.25">
      <c r="A1" s="371" t="s">
        <v>64</v>
      </c>
      <c r="B1" s="372"/>
      <c r="C1" s="19" t="e">
        <f>#REF!</f>
        <v>#REF!</v>
      </c>
    </row>
    <row r="2" spans="1:3" ht="15" customHeight="1" x14ac:dyDescent="0.25">
      <c r="A2" s="371" t="s">
        <v>129</v>
      </c>
      <c r="B2" s="372"/>
      <c r="C2" s="19" t="e">
        <f>#REF!</f>
        <v>#REF!</v>
      </c>
    </row>
    <row r="3" spans="1:3" ht="15" customHeight="1" x14ac:dyDescent="0.25">
      <c r="A3" s="371" t="s">
        <v>130</v>
      </c>
      <c r="B3" s="372"/>
      <c r="C3" s="19" t="e">
        <f>#REF!</f>
        <v>#REF!</v>
      </c>
    </row>
    <row r="4" spans="1:3" ht="37.5" customHeight="1" x14ac:dyDescent="0.25">
      <c r="A4" s="371" t="s">
        <v>132</v>
      </c>
      <c r="B4" s="372"/>
      <c r="C4" s="19" t="e">
        <f>#REF!</f>
        <v>#REF!</v>
      </c>
    </row>
    <row r="5" spans="1:3" ht="37.5" customHeight="1" x14ac:dyDescent="0.25">
      <c r="A5" s="371" t="s">
        <v>131</v>
      </c>
      <c r="B5" s="372"/>
      <c r="C5" s="19" t="e">
        <f>#REF!</f>
        <v>#REF!</v>
      </c>
    </row>
    <row r="6" spans="1:3" ht="37.5" customHeight="1" thickBot="1" x14ac:dyDescent="0.3">
      <c r="A6" s="373" t="s">
        <v>39</v>
      </c>
      <c r="B6" s="374"/>
      <c r="C6" s="20" t="e">
        <f>'Náklady stavební'!F2</f>
        <v>#REF!</v>
      </c>
    </row>
    <row r="7" spans="1:3" ht="37.5" customHeight="1" thickTop="1" x14ac:dyDescent="0.25">
      <c r="A7" s="392" t="e">
        <f>IF($C$5="ANO",IF($C$4="ANO","Dokumentace pro umístění v území nelze zadat formou P+R",""),"")</f>
        <v>#REF!</v>
      </c>
      <c r="B7" s="392"/>
      <c r="C7" s="392"/>
    </row>
    <row r="8" spans="1:3" ht="15.75" thickBot="1" x14ac:dyDescent="0.3">
      <c r="A8" s="99"/>
      <c r="B8" s="99"/>
      <c r="C8" s="99"/>
    </row>
    <row r="9" spans="1:3" ht="18" customHeight="1" thickTop="1" thickBot="1" x14ac:dyDescent="0.3">
      <c r="A9" s="1" t="s">
        <v>40</v>
      </c>
      <c r="B9" s="2" t="s">
        <v>41</v>
      </c>
    </row>
    <row r="10" spans="1:3" ht="15.75" thickTop="1" x14ac:dyDescent="0.25">
      <c r="A10" s="8" t="s">
        <v>29</v>
      </c>
      <c r="B10" s="5" t="e">
        <f>'Náklady stavební'!I3</f>
        <v>#REF!</v>
      </c>
    </row>
    <row r="11" spans="1:3" x14ac:dyDescent="0.25">
      <c r="A11" s="9" t="s">
        <v>57</v>
      </c>
      <c r="B11" s="6" t="e">
        <f>'Náklady stavební'!J3</f>
        <v>#REF!</v>
      </c>
      <c r="C11" s="17"/>
    </row>
    <row r="12" spans="1:3" x14ac:dyDescent="0.25">
      <c r="A12" s="9" t="s">
        <v>60</v>
      </c>
      <c r="B12" s="6" t="e">
        <f>'Náklady stavební'!K3</f>
        <v>#REF!</v>
      </c>
    </row>
    <row r="13" spans="1:3" x14ac:dyDescent="0.25">
      <c r="A13" s="10" t="s">
        <v>56</v>
      </c>
      <c r="B13" s="7" t="e">
        <f>'Náklady stavební'!L3</f>
        <v>#REF!</v>
      </c>
    </row>
    <row r="14" spans="1:3" x14ac:dyDescent="0.25">
      <c r="A14" s="10" t="s">
        <v>30</v>
      </c>
      <c r="B14" s="7" t="e">
        <f>'Náklady stavební'!M3</f>
        <v>#REF!</v>
      </c>
    </row>
    <row r="15" spans="1:3" x14ac:dyDescent="0.25">
      <c r="A15" s="10" t="s">
        <v>31</v>
      </c>
      <c r="B15" s="7" t="e">
        <f>'Náklady stavební'!N3</f>
        <v>#REF!</v>
      </c>
    </row>
    <row r="16" spans="1:3" x14ac:dyDescent="0.25">
      <c r="A16" s="10" t="s">
        <v>32</v>
      </c>
      <c r="B16" s="7" t="e">
        <f>'Náklady stavební'!O3</f>
        <v>#REF!</v>
      </c>
    </row>
    <row r="17" spans="1:3" x14ac:dyDescent="0.25">
      <c r="A17" s="10" t="s">
        <v>46</v>
      </c>
      <c r="B17" s="7" t="e">
        <f>'Náklady stavební'!P3</f>
        <v>#REF!</v>
      </c>
    </row>
    <row r="18" spans="1:3" ht="21.75" customHeight="1" x14ac:dyDescent="0.25">
      <c r="A18" s="10" t="s">
        <v>118</v>
      </c>
      <c r="B18" s="84" t="e">
        <f>IF(('Náklady stavební'!F11+'Náklady stavební'!F20+'Náklady stavební'!F29)=0,0,350000)</f>
        <v>#REF!</v>
      </c>
    </row>
    <row r="19" spans="1:3" ht="20.25" customHeight="1" x14ac:dyDescent="0.25">
      <c r="A19" s="10" t="s">
        <v>119</v>
      </c>
      <c r="B19" s="84" t="e">
        <f>IF('Náklady stavební'!F1=0,0,30000)</f>
        <v>#REF!</v>
      </c>
    </row>
    <row r="20" spans="1:3" x14ac:dyDescent="0.25">
      <c r="A20" s="10" t="s">
        <v>121</v>
      </c>
      <c r="B20" s="84" t="e">
        <f>IF('Náklady stavební'!F1=0,0,25000)</f>
        <v>#REF!</v>
      </c>
    </row>
    <row r="21" spans="1:3" x14ac:dyDescent="0.25">
      <c r="A21" s="11" t="s">
        <v>35</v>
      </c>
      <c r="B21" s="7" t="e">
        <f>'Náklady stavební'!Q3</f>
        <v>#REF!</v>
      </c>
    </row>
    <row r="22" spans="1:3" ht="15.75" thickBot="1" x14ac:dyDescent="0.3">
      <c r="A22" s="12" t="s">
        <v>47</v>
      </c>
      <c r="B22" s="13" t="e">
        <f>'Náklady stavební'!R3</f>
        <v>#REF!</v>
      </c>
    </row>
    <row r="23" spans="1:3" ht="15.75" thickTop="1" x14ac:dyDescent="0.25">
      <c r="A23" s="4" t="s">
        <v>48</v>
      </c>
    </row>
    <row r="24" spans="1:3" x14ac:dyDescent="0.25">
      <c r="A24" s="4" t="s">
        <v>66</v>
      </c>
    </row>
    <row r="25" spans="1:3" x14ac:dyDescent="0.25">
      <c r="A25" s="4" t="s">
        <v>120</v>
      </c>
    </row>
    <row r="26" spans="1:3" ht="15.75" thickBot="1" x14ac:dyDescent="0.3"/>
    <row r="27" spans="1:3" ht="16.5" thickTop="1" x14ac:dyDescent="0.25">
      <c r="A27" s="389" t="s">
        <v>43</v>
      </c>
      <c r="B27" s="390"/>
      <c r="C27" s="391"/>
    </row>
    <row r="28" spans="1:3" ht="15.75" thickBot="1" x14ac:dyDescent="0.3">
      <c r="A28" s="387" t="s">
        <v>42</v>
      </c>
      <c r="B28" s="388"/>
      <c r="C28" s="3" t="s">
        <v>41</v>
      </c>
    </row>
    <row r="29" spans="1:3" ht="15.75" thickTop="1" x14ac:dyDescent="0.25">
      <c r="A29" s="377" t="s">
        <v>72</v>
      </c>
      <c r="B29" s="378"/>
      <c r="C29" s="14" t="e">
        <f>45%*'Náklady stavební'!O3</f>
        <v>#REF!</v>
      </c>
    </row>
    <row r="30" spans="1:3" x14ac:dyDescent="0.25">
      <c r="A30" s="379" t="s">
        <v>44</v>
      </c>
      <c r="B30" s="380"/>
      <c r="C30" s="15" t="e">
        <f>45%*'Náklady stavební'!O3</f>
        <v>#REF!</v>
      </c>
    </row>
    <row r="31" spans="1:3" ht="15.75" thickBot="1" x14ac:dyDescent="0.3">
      <c r="A31" s="381" t="s">
        <v>45</v>
      </c>
      <c r="B31" s="382"/>
      <c r="C31" s="16" t="e">
        <f>'Náklady stavební'!O3-C29-C30</f>
        <v>#REF!</v>
      </c>
    </row>
    <row r="32" spans="1:3" x14ac:dyDescent="0.25">
      <c r="A32" s="383" t="s">
        <v>49</v>
      </c>
      <c r="B32" s="384"/>
      <c r="C32" s="15" t="e">
        <f>0.3%*C35</f>
        <v>#REF!</v>
      </c>
    </row>
    <row r="33" spans="1:3" ht="15.75" thickBot="1" x14ac:dyDescent="0.3">
      <c r="A33" s="385" t="s">
        <v>50</v>
      </c>
      <c r="B33" s="386"/>
      <c r="C33" s="77" t="e">
        <f>0.1%*C35</f>
        <v>#REF!</v>
      </c>
    </row>
    <row r="34" spans="1:3" ht="16.5" thickTop="1" thickBot="1" x14ac:dyDescent="0.3"/>
    <row r="35" spans="1:3" ht="20.25" thickTop="1" thickBot="1" x14ac:dyDescent="0.3">
      <c r="A35" s="375" t="s">
        <v>0</v>
      </c>
      <c r="B35" s="376"/>
      <c r="C35" s="18" t="e">
        <f>'Náklady stavební'!F1</f>
        <v>#REF!</v>
      </c>
    </row>
    <row r="36" spans="1:3" ht="15.75" thickTop="1" x14ac:dyDescent="0.25"/>
  </sheetData>
  <mergeCells count="15">
    <mergeCell ref="A1:B1"/>
    <mergeCell ref="A5:B5"/>
    <mergeCell ref="A6:B6"/>
    <mergeCell ref="A35:B35"/>
    <mergeCell ref="A29:B29"/>
    <mergeCell ref="A30:B30"/>
    <mergeCell ref="A31:B31"/>
    <mergeCell ref="A32:B32"/>
    <mergeCell ref="A33:B33"/>
    <mergeCell ref="A28:B28"/>
    <mergeCell ref="A27:C27"/>
    <mergeCell ref="A2:B2"/>
    <mergeCell ref="A3:B3"/>
    <mergeCell ref="A7:C7"/>
    <mergeCell ref="A4:B4"/>
  </mergeCells>
  <conditionalFormatting sqref="C2">
    <cfRule type="expression" dxfId="178" priority="5" stopIfTrue="1">
      <formula>$C$4="ANO"</formula>
    </cfRule>
    <cfRule type="expression" dxfId="177" priority="6" stopIfTrue="1">
      <formula>$C$3="ANO"</formula>
    </cfRule>
  </conditionalFormatting>
  <conditionalFormatting sqref="C3">
    <cfRule type="expression" dxfId="176" priority="3">
      <formula>$C$4="ANO"</formula>
    </cfRule>
  </conditionalFormatting>
  <conditionalFormatting sqref="C4">
    <cfRule type="expression" dxfId="175" priority="2">
      <formula>$C$3="ANO"</formula>
    </cfRule>
    <cfRule type="expression" dxfId="174" priority="264" stopIfTrue="1">
      <formula>$C$3="ANO"</formula>
    </cfRule>
    <cfRule type="expression" dxfId="173" priority="265" stopIfTrue="1">
      <formula>IF($C$4="ANO",IF($C$5="ANO",1,0))=1</formula>
    </cfRule>
  </conditionalFormatting>
  <conditionalFormatting sqref="C5">
    <cfRule type="expression" dxfId="172" priority="1">
      <formula>$C$4="ANO"</formula>
    </cfRule>
  </conditionalFormatting>
  <pageMargins left="0.7" right="0.7" top="0.78740157499999996" bottom="0.78740157499999996"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G9"/>
  <sheetViews>
    <sheetView tabSelected="1" zoomScale="85" zoomScaleNormal="85" zoomScalePageLayoutView="70" workbookViewId="0">
      <selection activeCell="C10" sqref="C10"/>
    </sheetView>
  </sheetViews>
  <sheetFormatPr defaultRowHeight="15" x14ac:dyDescent="0.25"/>
  <cols>
    <col min="1" max="1" width="15.85546875" style="352" customWidth="1"/>
    <col min="2" max="2" width="33.140625" style="353" customWidth="1"/>
    <col min="3" max="3" width="118.28515625" style="353" customWidth="1"/>
    <col min="4" max="4" width="27.42578125" style="353" customWidth="1"/>
    <col min="5" max="5" width="30.28515625" style="352" customWidth="1"/>
    <col min="7" max="22" width="5.7109375" customWidth="1"/>
  </cols>
  <sheetData>
    <row r="1" spans="1:7" ht="39" customHeight="1" thickBot="1" x14ac:dyDescent="0.3">
      <c r="A1" s="393" t="s">
        <v>206</v>
      </c>
      <c r="B1" s="394"/>
      <c r="C1" s="394"/>
      <c r="D1" s="335" t="s">
        <v>207</v>
      </c>
      <c r="E1" s="336">
        <f>SUM(E4:E8)</f>
        <v>0</v>
      </c>
    </row>
    <row r="2" spans="1:7" s="340" customFormat="1" ht="21.75" customHeight="1" x14ac:dyDescent="0.25">
      <c r="A2" s="337"/>
      <c r="B2" s="338"/>
      <c r="C2" s="395" t="s">
        <v>208</v>
      </c>
      <c r="D2" s="396"/>
      <c r="E2" s="339"/>
    </row>
    <row r="3" spans="1:7" s="340" customFormat="1" ht="36" customHeight="1" thickBot="1" x14ac:dyDescent="0.3">
      <c r="A3" s="341" t="s">
        <v>209</v>
      </c>
      <c r="B3" s="342" t="s">
        <v>71</v>
      </c>
      <c r="C3" s="343" t="s">
        <v>210</v>
      </c>
      <c r="D3" s="344" t="s">
        <v>211</v>
      </c>
      <c r="E3" s="345" t="s">
        <v>212</v>
      </c>
    </row>
    <row r="4" spans="1:7" s="351" customFormat="1" ht="150" customHeight="1" thickTop="1" thickBot="1" x14ac:dyDescent="0.3">
      <c r="A4" s="346" t="s">
        <v>225</v>
      </c>
      <c r="B4" s="347" t="s">
        <v>226</v>
      </c>
      <c r="C4" s="348" t="s">
        <v>219</v>
      </c>
      <c r="D4" s="349" t="s">
        <v>223</v>
      </c>
      <c r="E4" s="350"/>
      <c r="G4" s="370"/>
    </row>
    <row r="5" spans="1:7" s="351" customFormat="1" ht="150" customHeight="1" thickTop="1" thickBot="1" x14ac:dyDescent="0.3">
      <c r="A5" s="346" t="s">
        <v>228</v>
      </c>
      <c r="B5" s="347" t="s">
        <v>227</v>
      </c>
      <c r="C5" s="348" t="s">
        <v>224</v>
      </c>
      <c r="D5" s="349" t="s">
        <v>223</v>
      </c>
      <c r="E5" s="350"/>
    </row>
    <row r="6" spans="1:7" s="351" customFormat="1" ht="150" customHeight="1" thickTop="1" thickBot="1" x14ac:dyDescent="0.3">
      <c r="A6" s="346" t="s">
        <v>229</v>
      </c>
      <c r="B6" s="347" t="s">
        <v>230</v>
      </c>
      <c r="C6" s="348" t="s">
        <v>221</v>
      </c>
      <c r="D6" s="349" t="s">
        <v>223</v>
      </c>
      <c r="E6" s="350"/>
    </row>
    <row r="7" spans="1:7" s="351" customFormat="1" ht="150" customHeight="1" thickTop="1" thickBot="1" x14ac:dyDescent="0.3">
      <c r="A7" s="346" t="s">
        <v>232</v>
      </c>
      <c r="B7" s="347" t="s">
        <v>230</v>
      </c>
      <c r="C7" s="348" t="s">
        <v>222</v>
      </c>
      <c r="D7" s="349" t="s">
        <v>223</v>
      </c>
      <c r="E7" s="350"/>
    </row>
    <row r="8" spans="1:7" s="351" customFormat="1" ht="150" customHeight="1" thickTop="1" thickBot="1" x14ac:dyDescent="0.3">
      <c r="A8" s="354" t="s">
        <v>231</v>
      </c>
      <c r="B8" s="355" t="s">
        <v>233</v>
      </c>
      <c r="C8" s="356" t="s">
        <v>220</v>
      </c>
      <c r="D8" s="357" t="s">
        <v>223</v>
      </c>
      <c r="E8" s="358"/>
    </row>
    <row r="9" spans="1:7" ht="15.75" thickTop="1" x14ac:dyDescent="0.25"/>
  </sheetData>
  <mergeCells count="2">
    <mergeCell ref="A1:C1"/>
    <mergeCell ref="C2:D2"/>
  </mergeCells>
  <pageMargins left="0.51041666666666663" right="0.25" top="0.75" bottom="0.75" header="0.3" footer="0.3"/>
  <pageSetup paperSize="8" scale="70" orientation="landscape"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0000"/>
    <pageSetUpPr fitToPage="1"/>
  </sheetPr>
  <dimension ref="A1:O36"/>
  <sheetViews>
    <sheetView showGridLines="0" zoomScale="70" zoomScaleNormal="70" workbookViewId="0">
      <selection activeCell="L26" sqref="L26"/>
    </sheetView>
  </sheetViews>
  <sheetFormatPr defaultColWidth="9.140625" defaultRowHeight="11.25" x14ac:dyDescent="0.2"/>
  <cols>
    <col min="1" max="1" width="3.140625" style="333" customWidth="1"/>
    <col min="2" max="2" width="8.5703125" style="333" customWidth="1"/>
    <col min="3" max="3" width="10.5703125" style="333" customWidth="1"/>
    <col min="4" max="4" width="10" style="333" customWidth="1"/>
    <col min="5" max="5" width="11.42578125" style="333" customWidth="1"/>
    <col min="6" max="6" width="81.85546875" style="333" customWidth="1"/>
    <col min="7" max="7" width="9" style="334" customWidth="1"/>
    <col min="8" max="8" width="13" style="334" customWidth="1"/>
    <col min="9" max="9" width="10.85546875" style="334" customWidth="1"/>
    <col min="10" max="10" width="10.140625" style="334" customWidth="1"/>
    <col min="11" max="11" width="12.85546875" style="334" customWidth="1"/>
    <col min="12" max="12" width="19" style="334" customWidth="1"/>
    <col min="13" max="14" width="28.28515625" style="333" customWidth="1"/>
    <col min="15" max="15" width="9.140625" style="333" customWidth="1"/>
    <col min="16" max="16384" width="9.140625" style="333"/>
  </cols>
  <sheetData>
    <row r="1" spans="1:15" s="255" customFormat="1" ht="30.75" customHeight="1" thickTop="1" thickBot="1" x14ac:dyDescent="0.3">
      <c r="B1" s="397" t="s">
        <v>151</v>
      </c>
      <c r="C1" s="398"/>
      <c r="D1" s="398"/>
      <c r="E1" s="256"/>
      <c r="F1" s="256" t="s">
        <v>152</v>
      </c>
      <c r="G1" s="256"/>
      <c r="H1" s="257"/>
      <c r="I1" s="258"/>
      <c r="J1" s="259"/>
      <c r="K1" s="259"/>
      <c r="L1" s="260" t="s">
        <v>153</v>
      </c>
      <c r="M1" s="261"/>
    </row>
    <row r="2" spans="1:15" s="255" customFormat="1" ht="57" customHeight="1" thickTop="1" thickBot="1" x14ac:dyDescent="0.3">
      <c r="B2" s="399" t="s">
        <v>154</v>
      </c>
      <c r="C2" s="400"/>
      <c r="D2" s="262"/>
      <c r="E2" s="263"/>
      <c r="F2" s="264" t="s">
        <v>155</v>
      </c>
      <c r="G2" s="265"/>
      <c r="H2" s="266"/>
      <c r="I2" s="401" t="s">
        <v>156</v>
      </c>
      <c r="J2" s="402"/>
      <c r="K2" s="403">
        <f>SUM(L26+L36)</f>
        <v>1</v>
      </c>
      <c r="L2" s="404"/>
    </row>
    <row r="3" spans="1:15" s="255" customFormat="1" ht="42.75" customHeight="1" thickTop="1" thickBot="1" x14ac:dyDescent="0.3">
      <c r="B3" s="267" t="s">
        <v>157</v>
      </c>
      <c r="C3" s="268"/>
      <c r="D3" s="405" t="s">
        <v>153</v>
      </c>
      <c r="E3" s="405"/>
      <c r="F3" s="269" t="s">
        <v>87</v>
      </c>
      <c r="G3" s="270"/>
      <c r="H3" s="271"/>
      <c r="I3" s="272"/>
      <c r="J3" s="273"/>
      <c r="K3" s="406"/>
      <c r="L3" s="407"/>
    </row>
    <row r="4" spans="1:15" s="255" customFormat="1" ht="18" customHeight="1" thickTop="1" x14ac:dyDescent="0.25">
      <c r="B4" s="408" t="s">
        <v>158</v>
      </c>
      <c r="C4" s="409"/>
      <c r="D4" s="410"/>
      <c r="E4" s="274"/>
      <c r="F4" s="275" t="s">
        <v>83</v>
      </c>
      <c r="G4" s="276"/>
      <c r="H4" s="277"/>
      <c r="I4" s="411" t="s">
        <v>159</v>
      </c>
      <c r="J4" s="412"/>
      <c r="K4" s="278"/>
      <c r="L4" s="279"/>
    </row>
    <row r="5" spans="1:15" s="255" customFormat="1" ht="18" customHeight="1" x14ac:dyDescent="0.25">
      <c r="B5" s="280" t="s">
        <v>160</v>
      </c>
      <c r="C5" s="281"/>
      <c r="D5" s="281"/>
      <c r="E5" s="274" t="s">
        <v>146</v>
      </c>
      <c r="F5" s="413" t="s">
        <v>214</v>
      </c>
      <c r="G5" s="413"/>
      <c r="H5" s="414"/>
      <c r="I5" s="415" t="s">
        <v>143</v>
      </c>
      <c r="J5" s="410"/>
      <c r="K5" s="282"/>
      <c r="L5" s="283"/>
    </row>
    <row r="6" spans="1:15" s="255" customFormat="1" ht="18" customHeight="1" x14ac:dyDescent="0.2">
      <c r="B6" s="280" t="s">
        <v>145</v>
      </c>
      <c r="C6" s="281"/>
      <c r="D6" s="281"/>
      <c r="E6" s="282" t="s">
        <v>213</v>
      </c>
      <c r="F6" s="416"/>
      <c r="G6" s="416"/>
      <c r="H6" s="417"/>
      <c r="I6" s="415" t="s">
        <v>144</v>
      </c>
      <c r="J6" s="410"/>
      <c r="K6" s="282"/>
      <c r="L6" s="283"/>
      <c r="O6" s="284"/>
    </row>
    <row r="7" spans="1:15" s="255" customFormat="1" ht="18" customHeight="1" x14ac:dyDescent="0.2">
      <c r="B7" s="418" t="s">
        <v>161</v>
      </c>
      <c r="C7" s="419"/>
      <c r="D7" s="419"/>
      <c r="E7" s="285" t="e">
        <f>#REF!</f>
        <v>#REF!</v>
      </c>
      <c r="F7" s="420" t="s">
        <v>162</v>
      </c>
      <c r="G7" s="421"/>
      <c r="H7" s="422"/>
      <c r="I7" s="423" t="s">
        <v>163</v>
      </c>
      <c r="J7" s="409"/>
      <c r="K7" s="286">
        <v>2020</v>
      </c>
      <c r="L7" s="287"/>
      <c r="O7" s="288"/>
    </row>
    <row r="8" spans="1:15" s="255" customFormat="1" ht="19.5" customHeight="1" thickBot="1" x14ac:dyDescent="0.3">
      <c r="B8" s="424" t="s">
        <v>164</v>
      </c>
      <c r="C8" s="425"/>
      <c r="D8" s="425"/>
      <c r="E8" s="289" t="e">
        <f>#REF!</f>
        <v>#REF!</v>
      </c>
      <c r="F8" s="290" t="s">
        <v>165</v>
      </c>
      <c r="G8" s="426" t="s">
        <v>166</v>
      </c>
      <c r="H8" s="427"/>
      <c r="I8" s="428" t="s">
        <v>147</v>
      </c>
      <c r="J8" s="419"/>
      <c r="K8" s="291"/>
      <c r="L8" s="292"/>
    </row>
    <row r="9" spans="1:15" s="255" customFormat="1" ht="9.75" customHeight="1" x14ac:dyDescent="0.25">
      <c r="B9" s="431" t="s">
        <v>155</v>
      </c>
      <c r="C9" s="432"/>
      <c r="D9" s="432"/>
      <c r="E9" s="432"/>
      <c r="F9" s="432"/>
      <c r="G9" s="432"/>
      <c r="H9" s="432"/>
      <c r="I9" s="432"/>
      <c r="J9" s="432"/>
      <c r="K9" s="293" t="s">
        <v>143</v>
      </c>
      <c r="L9" s="294">
        <v>0</v>
      </c>
    </row>
    <row r="10" spans="1:15" s="255" customFormat="1" ht="15" customHeight="1" x14ac:dyDescent="0.25">
      <c r="B10" s="433" t="s">
        <v>167</v>
      </c>
      <c r="C10" s="435" t="s">
        <v>168</v>
      </c>
      <c r="D10" s="435" t="s">
        <v>169</v>
      </c>
      <c r="E10" s="435" t="s">
        <v>170</v>
      </c>
      <c r="F10" s="437" t="s">
        <v>171</v>
      </c>
      <c r="G10" s="437" t="s">
        <v>172</v>
      </c>
      <c r="H10" s="437" t="s">
        <v>173</v>
      </c>
      <c r="I10" s="435" t="s">
        <v>174</v>
      </c>
      <c r="J10" s="435" t="s">
        <v>175</v>
      </c>
      <c r="K10" s="429" t="s">
        <v>176</v>
      </c>
      <c r="L10" s="430"/>
    </row>
    <row r="11" spans="1:15" s="255" customFormat="1" ht="15" customHeight="1" x14ac:dyDescent="0.25">
      <c r="B11" s="433"/>
      <c r="C11" s="435"/>
      <c r="D11" s="435"/>
      <c r="E11" s="435"/>
      <c r="F11" s="437"/>
      <c r="G11" s="437"/>
      <c r="H11" s="437"/>
      <c r="I11" s="435"/>
      <c r="J11" s="435"/>
      <c r="K11" s="429"/>
      <c r="L11" s="430"/>
    </row>
    <row r="12" spans="1:15" s="255" customFormat="1" ht="12.75" customHeight="1" thickBot="1" x14ac:dyDescent="0.3">
      <c r="B12" s="434"/>
      <c r="C12" s="436"/>
      <c r="D12" s="436"/>
      <c r="E12" s="436"/>
      <c r="F12" s="438"/>
      <c r="G12" s="438"/>
      <c r="H12" s="438"/>
      <c r="I12" s="436"/>
      <c r="J12" s="436"/>
      <c r="K12" s="295" t="s">
        <v>177</v>
      </c>
      <c r="L12" s="296" t="s">
        <v>178</v>
      </c>
    </row>
    <row r="13" spans="1:15" s="303" customFormat="1" ht="15" customHeight="1" thickBot="1" x14ac:dyDescent="0.3">
      <c r="A13" s="297" t="s">
        <v>179</v>
      </c>
      <c r="B13" s="298" t="s">
        <v>180</v>
      </c>
      <c r="C13" s="299">
        <v>1</v>
      </c>
      <c r="D13" s="300"/>
      <c r="E13" s="300"/>
      <c r="F13" s="301" t="s">
        <v>181</v>
      </c>
      <c r="G13" s="299"/>
      <c r="H13" s="299"/>
      <c r="I13" s="299"/>
      <c r="J13" s="299"/>
      <c r="K13" s="299"/>
      <c r="L13" s="302"/>
    </row>
    <row r="14" spans="1:15" s="303" customFormat="1" ht="13.5" customHeight="1" thickBot="1" x14ac:dyDescent="0.3">
      <c r="A14" s="304" t="s">
        <v>182</v>
      </c>
      <c r="B14" s="305">
        <f>1+MAX($B$13:B13)</f>
        <v>1</v>
      </c>
      <c r="C14" s="306" t="s">
        <v>183</v>
      </c>
      <c r="D14" s="307"/>
      <c r="E14" s="308" t="s">
        <v>184</v>
      </c>
      <c r="F14" s="309" t="s">
        <v>122</v>
      </c>
      <c r="G14" s="308" t="s">
        <v>185</v>
      </c>
      <c r="H14" s="310">
        <v>1</v>
      </c>
      <c r="I14" s="308"/>
      <c r="J14" s="311" t="str">
        <f>IF(I14=0,"",I14*H14)</f>
        <v/>
      </c>
      <c r="K14" s="312" t="e">
        <f>'Náklady související'!C29</f>
        <v>#REF!</v>
      </c>
      <c r="L14" s="313" t="e">
        <f>ROUND((ROUND(H14,3))*(ROUND(K14,2)),2)</f>
        <v>#REF!</v>
      </c>
    </row>
    <row r="15" spans="1:15" s="303" customFormat="1" ht="12.75" customHeight="1" x14ac:dyDescent="0.25">
      <c r="A15" s="304" t="s">
        <v>186</v>
      </c>
      <c r="B15" s="314"/>
      <c r="C15" s="315"/>
      <c r="D15" s="315"/>
      <c r="E15" s="315"/>
      <c r="F15" s="316" t="s">
        <v>187</v>
      </c>
      <c r="G15" s="317"/>
      <c r="H15" s="317"/>
      <c r="I15" s="317"/>
      <c r="J15" s="317"/>
      <c r="K15" s="317"/>
      <c r="L15" s="318"/>
    </row>
    <row r="16" spans="1:15" s="303" customFormat="1" ht="12.75" customHeight="1" x14ac:dyDescent="0.25">
      <c r="A16" s="304" t="s">
        <v>188</v>
      </c>
      <c r="B16" s="314"/>
      <c r="C16" s="315"/>
      <c r="D16" s="315"/>
      <c r="E16" s="315"/>
      <c r="F16" s="319" t="s">
        <v>189</v>
      </c>
      <c r="G16" s="317"/>
      <c r="H16" s="317"/>
      <c r="I16" s="317"/>
      <c r="J16" s="317"/>
      <c r="K16" s="317"/>
      <c r="L16" s="318"/>
    </row>
    <row r="17" spans="1:12" s="303" customFormat="1" ht="72" customHeight="1" thickBot="1" x14ac:dyDescent="0.3">
      <c r="A17" s="304" t="s">
        <v>190</v>
      </c>
      <c r="B17" s="320"/>
      <c r="C17" s="321"/>
      <c r="D17" s="321"/>
      <c r="E17" s="321"/>
      <c r="F17" s="322" t="s">
        <v>191</v>
      </c>
      <c r="G17" s="323"/>
      <c r="H17" s="323"/>
      <c r="I17" s="323"/>
      <c r="J17" s="323"/>
      <c r="K17" s="323"/>
      <c r="L17" s="324"/>
    </row>
    <row r="18" spans="1:12" s="303" customFormat="1" ht="13.5" customHeight="1" thickBot="1" x14ac:dyDescent="0.3">
      <c r="A18" s="304" t="s">
        <v>182</v>
      </c>
      <c r="B18" s="325">
        <f>1+MAX($B$13:B17)</f>
        <v>2</v>
      </c>
      <c r="C18" s="306" t="s">
        <v>192</v>
      </c>
      <c r="D18" s="307"/>
      <c r="E18" s="308" t="s">
        <v>184</v>
      </c>
      <c r="F18" s="309" t="s">
        <v>123</v>
      </c>
      <c r="G18" s="308" t="s">
        <v>185</v>
      </c>
      <c r="H18" s="310">
        <v>1</v>
      </c>
      <c r="I18" s="308"/>
      <c r="J18" s="311" t="str">
        <f>IF(I18=0,"",I18*H18)</f>
        <v/>
      </c>
      <c r="K18" s="312" t="e">
        <f>'Náklady související'!C30</f>
        <v>#REF!</v>
      </c>
      <c r="L18" s="313" t="e">
        <f>ROUND((ROUND(H18,3))*(ROUND(K18,2)),2)</f>
        <v>#REF!</v>
      </c>
    </row>
    <row r="19" spans="1:12" s="303" customFormat="1" ht="12.75" customHeight="1" x14ac:dyDescent="0.25">
      <c r="A19" s="304" t="s">
        <v>186</v>
      </c>
      <c r="B19" s="314"/>
      <c r="C19" s="315"/>
      <c r="D19" s="315"/>
      <c r="E19" s="315"/>
      <c r="F19" s="316" t="s">
        <v>193</v>
      </c>
      <c r="G19" s="317"/>
      <c r="H19" s="317"/>
      <c r="I19" s="317"/>
      <c r="J19" s="317"/>
      <c r="K19" s="317"/>
      <c r="L19" s="318"/>
    </row>
    <row r="20" spans="1:12" s="303" customFormat="1" ht="12.75" customHeight="1" x14ac:dyDescent="0.25">
      <c r="A20" s="304" t="s">
        <v>188</v>
      </c>
      <c r="B20" s="314"/>
      <c r="C20" s="315"/>
      <c r="D20" s="315"/>
      <c r="E20" s="315"/>
      <c r="F20" s="319" t="s">
        <v>189</v>
      </c>
      <c r="G20" s="317"/>
      <c r="H20" s="317"/>
      <c r="I20" s="317"/>
      <c r="J20" s="317"/>
      <c r="K20" s="317"/>
      <c r="L20" s="318"/>
    </row>
    <row r="21" spans="1:12" s="303" customFormat="1" ht="81" customHeight="1" thickBot="1" x14ac:dyDescent="0.3">
      <c r="A21" s="304" t="s">
        <v>190</v>
      </c>
      <c r="B21" s="320"/>
      <c r="C21" s="321"/>
      <c r="D21" s="321"/>
      <c r="E21" s="321"/>
      <c r="F21" s="322" t="s">
        <v>194</v>
      </c>
      <c r="G21" s="323"/>
      <c r="H21" s="323"/>
      <c r="I21" s="323"/>
      <c r="J21" s="323"/>
      <c r="K21" s="323"/>
      <c r="L21" s="324"/>
    </row>
    <row r="22" spans="1:12" s="303" customFormat="1" ht="13.5" customHeight="1" thickBot="1" x14ac:dyDescent="0.3">
      <c r="A22" s="304" t="s">
        <v>182</v>
      </c>
      <c r="B22" s="325">
        <f>1+MAX($B$13:B21)</f>
        <v>3</v>
      </c>
      <c r="C22" s="306" t="s">
        <v>195</v>
      </c>
      <c r="D22" s="307"/>
      <c r="E22" s="308" t="s">
        <v>184</v>
      </c>
      <c r="F22" s="309" t="s">
        <v>124</v>
      </c>
      <c r="G22" s="308" t="s">
        <v>185</v>
      </c>
      <c r="H22" s="310">
        <v>1</v>
      </c>
      <c r="I22" s="308"/>
      <c r="J22" s="311" t="str">
        <f>IF(I22=0,"",I22*H22)</f>
        <v/>
      </c>
      <c r="K22" s="312" t="e">
        <f>'Náklady související'!C31</f>
        <v>#REF!</v>
      </c>
      <c r="L22" s="313" t="e">
        <f>ROUND((ROUND(H22,3))*(ROUND(K22,2)),2)</f>
        <v>#REF!</v>
      </c>
    </row>
    <row r="23" spans="1:12" s="303" customFormat="1" ht="12.75" customHeight="1" x14ac:dyDescent="0.25">
      <c r="A23" s="304" t="s">
        <v>186</v>
      </c>
      <c r="B23" s="314"/>
      <c r="C23" s="315"/>
      <c r="D23" s="315"/>
      <c r="E23" s="315"/>
      <c r="F23" s="316" t="s">
        <v>196</v>
      </c>
      <c r="G23" s="317"/>
      <c r="H23" s="317"/>
      <c r="I23" s="317"/>
      <c r="J23" s="317"/>
      <c r="K23" s="317"/>
      <c r="L23" s="318"/>
    </row>
    <row r="24" spans="1:12" s="303" customFormat="1" ht="12.75" customHeight="1" x14ac:dyDescent="0.25">
      <c r="A24" s="304" t="s">
        <v>188</v>
      </c>
      <c r="B24" s="314"/>
      <c r="C24" s="315"/>
      <c r="D24" s="315"/>
      <c r="E24" s="315"/>
      <c r="F24" s="319" t="s">
        <v>189</v>
      </c>
      <c r="G24" s="317"/>
      <c r="H24" s="317"/>
      <c r="I24" s="317"/>
      <c r="J24" s="317"/>
      <c r="K24" s="317"/>
      <c r="L24" s="318"/>
    </row>
    <row r="25" spans="1:12" s="303" customFormat="1" ht="42.75" customHeight="1" thickBot="1" x14ac:dyDescent="0.3">
      <c r="A25" s="304" t="s">
        <v>190</v>
      </c>
      <c r="B25" s="320"/>
      <c r="C25" s="321"/>
      <c r="D25" s="321"/>
      <c r="E25" s="321"/>
      <c r="F25" s="322" t="s">
        <v>197</v>
      </c>
      <c r="G25" s="323"/>
      <c r="H25" s="323"/>
      <c r="I25" s="323"/>
      <c r="J25" s="323"/>
      <c r="K25" s="323"/>
      <c r="L25" s="324"/>
    </row>
    <row r="26" spans="1:12" ht="13.5" thickBot="1" x14ac:dyDescent="0.25">
      <c r="A26" s="327" t="s">
        <v>198</v>
      </c>
      <c r="B26" s="328" t="s">
        <v>199</v>
      </c>
      <c r="C26" s="329" t="s">
        <v>200</v>
      </c>
      <c r="D26" s="330"/>
      <c r="E26" s="330"/>
      <c r="F26" s="331" t="s">
        <v>181</v>
      </c>
      <c r="G26" s="329"/>
      <c r="H26" s="329"/>
      <c r="I26" s="329"/>
      <c r="J26" s="329"/>
      <c r="K26" s="329"/>
      <c r="L26" s="332">
        <v>1</v>
      </c>
    </row>
    <row r="27" spans="1:12" ht="13.5" thickBot="1" x14ac:dyDescent="0.25">
      <c r="A27" s="297" t="s">
        <v>179</v>
      </c>
      <c r="B27" s="298" t="s">
        <v>180</v>
      </c>
      <c r="C27" s="299">
        <v>2</v>
      </c>
      <c r="D27" s="300"/>
      <c r="E27" s="300"/>
      <c r="F27" s="301" t="s">
        <v>201</v>
      </c>
      <c r="G27" s="299"/>
      <c r="H27" s="299"/>
      <c r="I27" s="299"/>
      <c r="J27" s="299"/>
      <c r="K27" s="299"/>
      <c r="L27" s="302"/>
    </row>
    <row r="28" spans="1:12" s="303" customFormat="1" ht="13.5" customHeight="1" thickBot="1" x14ac:dyDescent="0.3">
      <c r="A28" s="304" t="s">
        <v>182</v>
      </c>
      <c r="B28" s="325">
        <f>1+MAX($B$13:B27)</f>
        <v>4</v>
      </c>
      <c r="C28" s="306"/>
      <c r="D28" s="307"/>
      <c r="E28" s="308" t="s">
        <v>184</v>
      </c>
      <c r="F28" s="309" t="s">
        <v>126</v>
      </c>
      <c r="G28" s="308" t="s">
        <v>185</v>
      </c>
      <c r="H28" s="310">
        <v>1</v>
      </c>
      <c r="I28" s="308"/>
      <c r="J28" s="311" t="str">
        <f>IF(I28=0,"",I28*H28)</f>
        <v/>
      </c>
      <c r="K28" s="312" t="e">
        <f>'Náklady související'!C32</f>
        <v>#REF!</v>
      </c>
      <c r="L28" s="326" t="e">
        <f>ROUND((ROUND(H28,3))*(ROUND(K28,2)),2)</f>
        <v>#REF!</v>
      </c>
    </row>
    <row r="29" spans="1:12" s="303" customFormat="1" ht="12.75" customHeight="1" x14ac:dyDescent="0.25">
      <c r="A29" s="304" t="s">
        <v>186</v>
      </c>
      <c r="B29" s="314"/>
      <c r="C29" s="315"/>
      <c r="D29" s="315"/>
      <c r="E29" s="315"/>
      <c r="F29" s="316" t="s">
        <v>202</v>
      </c>
      <c r="G29" s="317"/>
      <c r="H29" s="317"/>
      <c r="I29" s="317"/>
      <c r="J29" s="317"/>
      <c r="K29" s="317"/>
      <c r="L29" s="318"/>
    </row>
    <row r="30" spans="1:12" s="303" customFormat="1" ht="12.75" customHeight="1" x14ac:dyDescent="0.25">
      <c r="A30" s="304" t="s">
        <v>188</v>
      </c>
      <c r="B30" s="314"/>
      <c r="C30" s="315"/>
      <c r="D30" s="315"/>
      <c r="E30" s="315"/>
      <c r="F30" s="319" t="s">
        <v>189</v>
      </c>
      <c r="G30" s="317"/>
      <c r="H30" s="317"/>
      <c r="I30" s="317"/>
      <c r="J30" s="317"/>
      <c r="K30" s="317"/>
      <c r="L30" s="318"/>
    </row>
    <row r="31" spans="1:12" s="303" customFormat="1" ht="75" customHeight="1" thickBot="1" x14ac:dyDescent="0.3">
      <c r="A31" s="304" t="s">
        <v>190</v>
      </c>
      <c r="B31" s="320"/>
      <c r="C31" s="321"/>
      <c r="D31" s="321"/>
      <c r="E31" s="321"/>
      <c r="F31" s="322" t="s">
        <v>203</v>
      </c>
      <c r="G31" s="323"/>
      <c r="H31" s="323"/>
      <c r="I31" s="323"/>
      <c r="J31" s="323"/>
      <c r="K31" s="323"/>
      <c r="L31" s="324"/>
    </row>
    <row r="32" spans="1:12" s="303" customFormat="1" ht="13.5" customHeight="1" thickBot="1" x14ac:dyDescent="0.3">
      <c r="A32" s="304" t="s">
        <v>182</v>
      </c>
      <c r="B32" s="325">
        <f>1+MAX($B$13:B31)</f>
        <v>5</v>
      </c>
      <c r="C32" s="306"/>
      <c r="D32" s="307"/>
      <c r="E32" s="308" t="s">
        <v>184</v>
      </c>
      <c r="F32" s="309" t="s">
        <v>50</v>
      </c>
      <c r="G32" s="308" t="s">
        <v>185</v>
      </c>
      <c r="H32" s="310">
        <v>1</v>
      </c>
      <c r="I32" s="308"/>
      <c r="J32" s="311" t="str">
        <f>IF(I32=0,"",I32*H32)</f>
        <v/>
      </c>
      <c r="K32" s="312" t="e">
        <f>'Náklady související'!C33</f>
        <v>#REF!</v>
      </c>
      <c r="L32" s="326" t="e">
        <f>ROUND((ROUND(H32,3))*(ROUND(K32,2)),2)</f>
        <v>#REF!</v>
      </c>
    </row>
    <row r="33" spans="1:12" s="303" customFormat="1" ht="12.75" customHeight="1" x14ac:dyDescent="0.25">
      <c r="A33" s="304" t="s">
        <v>186</v>
      </c>
      <c r="B33" s="314"/>
      <c r="C33" s="315"/>
      <c r="D33" s="315"/>
      <c r="E33" s="315"/>
      <c r="F33" s="316" t="s">
        <v>204</v>
      </c>
      <c r="G33" s="317"/>
      <c r="H33" s="317"/>
      <c r="I33" s="317"/>
      <c r="J33" s="317"/>
      <c r="K33" s="317"/>
      <c r="L33" s="318"/>
    </row>
    <row r="34" spans="1:12" s="303" customFormat="1" ht="12.75" customHeight="1" x14ac:dyDescent="0.25">
      <c r="A34" s="304" t="s">
        <v>188</v>
      </c>
      <c r="B34" s="314"/>
      <c r="C34" s="315"/>
      <c r="D34" s="315"/>
      <c r="E34" s="315"/>
      <c r="F34" s="319" t="s">
        <v>189</v>
      </c>
      <c r="G34" s="317"/>
      <c r="H34" s="317"/>
      <c r="I34" s="317"/>
      <c r="J34" s="317"/>
      <c r="K34" s="317"/>
      <c r="L34" s="318"/>
    </row>
    <row r="35" spans="1:12" s="303" customFormat="1" ht="60" customHeight="1" thickBot="1" x14ac:dyDescent="0.3">
      <c r="A35" s="304" t="s">
        <v>190</v>
      </c>
      <c r="B35" s="320"/>
      <c r="C35" s="321"/>
      <c r="D35" s="321"/>
      <c r="E35" s="321"/>
      <c r="F35" s="322" t="s">
        <v>205</v>
      </c>
      <c r="G35" s="323"/>
      <c r="H35" s="323"/>
      <c r="I35" s="323"/>
      <c r="J35" s="323"/>
      <c r="K35" s="323"/>
      <c r="L35" s="324"/>
    </row>
    <row r="36" spans="1:12" ht="13.5" thickBot="1" x14ac:dyDescent="0.25">
      <c r="A36" s="327" t="s">
        <v>198</v>
      </c>
      <c r="B36" s="328" t="s">
        <v>199</v>
      </c>
      <c r="C36" s="329" t="s">
        <v>200</v>
      </c>
      <c r="D36" s="330"/>
      <c r="E36" s="330"/>
      <c r="F36" s="331" t="s">
        <v>201</v>
      </c>
      <c r="G36" s="329"/>
      <c r="H36" s="329"/>
      <c r="I36" s="329"/>
      <c r="J36" s="329"/>
      <c r="K36" s="329"/>
      <c r="L36" s="332">
        <v>0</v>
      </c>
    </row>
  </sheetData>
  <sheetProtection password="ED72" sheet="1" objects="1" scenarios="1"/>
  <mergeCells count="29">
    <mergeCell ref="K10:L11"/>
    <mergeCell ref="B9:J9"/>
    <mergeCell ref="B10:B12"/>
    <mergeCell ref="C10:C12"/>
    <mergeCell ref="D10:D12"/>
    <mergeCell ref="E10:E12"/>
    <mergeCell ref="F10:F12"/>
    <mergeCell ref="G10:G12"/>
    <mergeCell ref="H10:H12"/>
    <mergeCell ref="I10:I12"/>
    <mergeCell ref="J10:J12"/>
    <mergeCell ref="B7:D7"/>
    <mergeCell ref="F7:H7"/>
    <mergeCell ref="I7:J7"/>
    <mergeCell ref="B8:D8"/>
    <mergeCell ref="G8:H8"/>
    <mergeCell ref="I8:J8"/>
    <mergeCell ref="B4:D4"/>
    <mergeCell ref="I4:J4"/>
    <mergeCell ref="F5:H5"/>
    <mergeCell ref="I5:J5"/>
    <mergeCell ref="F6:H6"/>
    <mergeCell ref="I6:J6"/>
    <mergeCell ref="B1:D1"/>
    <mergeCell ref="B2:C2"/>
    <mergeCell ref="I2:J2"/>
    <mergeCell ref="K2:L2"/>
    <mergeCell ref="D3:E3"/>
    <mergeCell ref="K3:L3"/>
  </mergeCells>
  <conditionalFormatting sqref="F6">
    <cfRule type="expression" dxfId="171" priority="99">
      <formula>$E$5="Ostatní"</formula>
    </cfRule>
    <cfRule type="expression" dxfId="170" priority="100">
      <formula>$E$6="Ostatní"</formula>
    </cfRule>
  </conditionalFormatting>
  <conditionalFormatting sqref="F2">
    <cfRule type="expression" dxfId="169" priority="98">
      <formula>IF($F$2="Název stavby","Vybarvit",IF($F$2="","Vybarvit",""))="Vybarvit"</formula>
    </cfRule>
  </conditionalFormatting>
  <conditionalFormatting sqref="D3">
    <cfRule type="expression" dxfId="168" priority="97">
      <formula>IF($D$3="SO XX-XX-XX","Vybarvit",IF($D$3="","Vybarvit",""))="Vybarvit"</formula>
    </cfRule>
  </conditionalFormatting>
  <conditionalFormatting sqref="F3">
    <cfRule type="expression" dxfId="167" priority="96">
      <formula>IF($F$3="Název SO/PS","Vybarvit",IF($F$3="","Vybarvit",""))="Vybarvit"</formula>
    </cfRule>
  </conditionalFormatting>
  <conditionalFormatting sqref="F8">
    <cfRule type="expression" dxfId="166" priority="95">
      <formula>IF($F$8="Obchodní název firmy/společnosti, v případě fyzické osoby podnikající  IČO","Vybarvit",IF($F$8="","Vybarvit",""))="Vybarvit"</formula>
    </cfRule>
  </conditionalFormatting>
  <conditionalFormatting sqref="G8:H8">
    <cfRule type="expression" dxfId="165" priority="94">
      <formula>IF($G$8="Titul Jméno Příjmení","Vybarvit",IF($G$8="","Vybarvit",""))="Vybarvit"</formula>
    </cfRule>
  </conditionalFormatting>
  <conditionalFormatting sqref="K8">
    <cfRule type="expression" dxfId="164" priority="93">
      <formula>$K$8=""</formula>
    </cfRule>
  </conditionalFormatting>
  <conditionalFormatting sqref="K7">
    <cfRule type="expression" dxfId="163" priority="92">
      <formula>$K$7=""</formula>
    </cfRule>
  </conditionalFormatting>
  <conditionalFormatting sqref="K6">
    <cfRule type="expression" dxfId="162" priority="91">
      <formula>$K$6=""</formula>
    </cfRule>
  </conditionalFormatting>
  <conditionalFormatting sqref="K5">
    <cfRule type="expression" dxfId="161" priority="90">
      <formula>$K$5=""</formula>
    </cfRule>
  </conditionalFormatting>
  <conditionalFormatting sqref="K4">
    <cfRule type="expression" dxfId="160" priority="89">
      <formula>$K$4=""</formula>
    </cfRule>
  </conditionalFormatting>
  <conditionalFormatting sqref="L4">
    <cfRule type="expression" dxfId="159" priority="88">
      <formula>$L$4=""</formula>
    </cfRule>
  </conditionalFormatting>
  <conditionalFormatting sqref="E8">
    <cfRule type="expression" dxfId="158" priority="87">
      <formula>$E$8=""</formula>
    </cfRule>
  </conditionalFormatting>
  <conditionalFormatting sqref="E7">
    <cfRule type="expression" dxfId="157" priority="86">
      <formula>$E$7=""</formula>
    </cfRule>
  </conditionalFormatting>
  <conditionalFormatting sqref="E6">
    <cfRule type="expression" dxfId="156" priority="85">
      <formula>$E$6=""</formula>
    </cfRule>
  </conditionalFormatting>
  <conditionalFormatting sqref="E5">
    <cfRule type="expression" dxfId="155" priority="84">
      <formula>$E$5=""</formula>
    </cfRule>
  </conditionalFormatting>
  <conditionalFormatting sqref="E4">
    <cfRule type="expression" dxfId="154" priority="83">
      <formula>$E$4=""</formula>
    </cfRule>
  </conditionalFormatting>
  <conditionalFormatting sqref="C13">
    <cfRule type="expression" dxfId="153" priority="82">
      <formula>C13=""</formula>
    </cfRule>
  </conditionalFormatting>
  <conditionalFormatting sqref="F13">
    <cfRule type="expression" dxfId="152" priority="81">
      <formula>F13="Název dílu"</formula>
    </cfRule>
  </conditionalFormatting>
  <conditionalFormatting sqref="E14">
    <cfRule type="expression" dxfId="151" priority="79">
      <formula>E14=""</formula>
    </cfRule>
  </conditionalFormatting>
  <conditionalFormatting sqref="F15">
    <cfRule type="expression" dxfId="150" priority="77">
      <formula>F15=""</formula>
    </cfRule>
  </conditionalFormatting>
  <conditionalFormatting sqref="C22">
    <cfRule type="expression" dxfId="149" priority="56">
      <formula>C22=""</formula>
    </cfRule>
  </conditionalFormatting>
  <conditionalFormatting sqref="F16">
    <cfRule type="expression" dxfId="148" priority="76">
      <formula>F16=""</formula>
    </cfRule>
  </conditionalFormatting>
  <conditionalFormatting sqref="F17">
    <cfRule type="expression" dxfId="147" priority="75">
      <formula>F17=""</formula>
    </cfRule>
  </conditionalFormatting>
  <conditionalFormatting sqref="G14">
    <cfRule type="expression" dxfId="146" priority="74">
      <formula>G14=""</formula>
    </cfRule>
  </conditionalFormatting>
  <conditionalFormatting sqref="H14">
    <cfRule type="expression" dxfId="145" priority="73">
      <formula>H14=""</formula>
    </cfRule>
  </conditionalFormatting>
  <conditionalFormatting sqref="I14">
    <cfRule type="expression" dxfId="144" priority="72">
      <formula>I14=""</formula>
    </cfRule>
  </conditionalFormatting>
  <conditionalFormatting sqref="J14">
    <cfRule type="expression" dxfId="143" priority="71">
      <formula>J14=""</formula>
    </cfRule>
  </conditionalFormatting>
  <conditionalFormatting sqref="K14">
    <cfRule type="expression" dxfId="142" priority="70">
      <formula>K14=""</formula>
    </cfRule>
  </conditionalFormatting>
  <conditionalFormatting sqref="D14">
    <cfRule type="expression" dxfId="141" priority="69">
      <formula>D14=""</formula>
    </cfRule>
  </conditionalFormatting>
  <conditionalFormatting sqref="C18">
    <cfRule type="expression" dxfId="140" priority="68">
      <formula>C18=""</formula>
    </cfRule>
  </conditionalFormatting>
  <conditionalFormatting sqref="K22">
    <cfRule type="expression" dxfId="139" priority="46">
      <formula>K22=""</formula>
    </cfRule>
  </conditionalFormatting>
  <conditionalFormatting sqref="F18">
    <cfRule type="expression" dxfId="138" priority="66">
      <formula>F18=""</formula>
    </cfRule>
  </conditionalFormatting>
  <conditionalFormatting sqref="G22">
    <cfRule type="expression" dxfId="137" priority="50">
      <formula>G22=""</formula>
    </cfRule>
  </conditionalFormatting>
  <conditionalFormatting sqref="F14">
    <cfRule type="expression" dxfId="136" priority="78">
      <formula>F14=""</formula>
    </cfRule>
  </conditionalFormatting>
  <conditionalFormatting sqref="H22">
    <cfRule type="expression" dxfId="135" priority="49">
      <formula>H22=""</formula>
    </cfRule>
  </conditionalFormatting>
  <conditionalFormatting sqref="I22">
    <cfRule type="expression" dxfId="134" priority="48">
      <formula>I22=""</formula>
    </cfRule>
  </conditionalFormatting>
  <conditionalFormatting sqref="J22">
    <cfRule type="expression" dxfId="133" priority="47">
      <formula>J22=""</formula>
    </cfRule>
  </conditionalFormatting>
  <conditionalFormatting sqref="D22">
    <cfRule type="expression" dxfId="132" priority="45">
      <formula>D22=""</formula>
    </cfRule>
  </conditionalFormatting>
  <conditionalFormatting sqref="C14">
    <cfRule type="expression" dxfId="131" priority="80">
      <formula>C14=""</formula>
    </cfRule>
  </conditionalFormatting>
  <conditionalFormatting sqref="F24">
    <cfRule type="expression" dxfId="130" priority="52">
      <formula>F24=""</formula>
    </cfRule>
  </conditionalFormatting>
  <conditionalFormatting sqref="F25">
    <cfRule type="expression" dxfId="129" priority="51">
      <formula>F25=""</formula>
    </cfRule>
  </conditionalFormatting>
  <conditionalFormatting sqref="C26">
    <cfRule type="expression" dxfId="128" priority="32">
      <formula>C26=""</formula>
    </cfRule>
  </conditionalFormatting>
  <conditionalFormatting sqref="E18">
    <cfRule type="expression" dxfId="127" priority="67">
      <formula>E18=""</formula>
    </cfRule>
  </conditionalFormatting>
  <conditionalFormatting sqref="F19">
    <cfRule type="expression" dxfId="126" priority="65">
      <formula>F19=""</formula>
    </cfRule>
  </conditionalFormatting>
  <conditionalFormatting sqref="F20">
    <cfRule type="expression" dxfId="125" priority="64">
      <formula>F20=""</formula>
    </cfRule>
  </conditionalFormatting>
  <conditionalFormatting sqref="F21">
    <cfRule type="expression" dxfId="124" priority="63">
      <formula>F21=""</formula>
    </cfRule>
  </conditionalFormatting>
  <conditionalFormatting sqref="G18">
    <cfRule type="expression" dxfId="123" priority="62">
      <formula>G18=""</formula>
    </cfRule>
  </conditionalFormatting>
  <conditionalFormatting sqref="H18">
    <cfRule type="expression" dxfId="122" priority="61">
      <formula>H18=""</formula>
    </cfRule>
  </conditionalFormatting>
  <conditionalFormatting sqref="I18">
    <cfRule type="expression" dxfId="121" priority="60">
      <formula>I18=""</formula>
    </cfRule>
  </conditionalFormatting>
  <conditionalFormatting sqref="J18">
    <cfRule type="expression" dxfId="120" priority="59">
      <formula>J18=""</formula>
    </cfRule>
  </conditionalFormatting>
  <conditionalFormatting sqref="K18">
    <cfRule type="expression" dxfId="119" priority="58">
      <formula>K18=""</formula>
    </cfRule>
  </conditionalFormatting>
  <conditionalFormatting sqref="D18">
    <cfRule type="expression" dxfId="118" priority="57">
      <formula>D18=""</formula>
    </cfRule>
  </conditionalFormatting>
  <conditionalFormatting sqref="E22">
    <cfRule type="expression" dxfId="117" priority="55">
      <formula>E22=""</formula>
    </cfRule>
  </conditionalFormatting>
  <conditionalFormatting sqref="F22">
    <cfRule type="expression" dxfId="116" priority="54">
      <formula>F22=""</formula>
    </cfRule>
  </conditionalFormatting>
  <conditionalFormatting sqref="F23">
    <cfRule type="expression" dxfId="115" priority="53">
      <formula>F23=""</formula>
    </cfRule>
  </conditionalFormatting>
  <conditionalFormatting sqref="C27">
    <cfRule type="expression" dxfId="114" priority="30">
      <formula>C27=""</formula>
    </cfRule>
  </conditionalFormatting>
  <conditionalFormatting sqref="F26">
    <cfRule type="expression" dxfId="113" priority="31">
      <formula>F26="Název dílu"</formula>
    </cfRule>
  </conditionalFormatting>
  <conditionalFormatting sqref="F27">
    <cfRule type="expression" dxfId="112" priority="29">
      <formula>F27="Název dílu"</formula>
    </cfRule>
  </conditionalFormatting>
  <conditionalFormatting sqref="F29 F33">
    <cfRule type="expression" dxfId="111" priority="26">
      <formula>F29=""</formula>
    </cfRule>
  </conditionalFormatting>
  <conditionalFormatting sqref="C32">
    <cfRule type="expression" dxfId="110" priority="15">
      <formula>C32=""</formula>
    </cfRule>
  </conditionalFormatting>
  <conditionalFormatting sqref="F31 F35">
    <cfRule type="expression" dxfId="109" priority="24">
      <formula>F31=""</formula>
    </cfRule>
  </conditionalFormatting>
  <conditionalFormatting sqref="H28 H32">
    <cfRule type="expression" dxfId="108" priority="22">
      <formula>H28=""</formula>
    </cfRule>
  </conditionalFormatting>
  <conditionalFormatting sqref="I28 I32">
    <cfRule type="expression" dxfId="107" priority="21">
      <formula>I28=""</formula>
    </cfRule>
  </conditionalFormatting>
  <conditionalFormatting sqref="E28 E32">
    <cfRule type="expression" dxfId="106" priority="17">
      <formula>E28=""</formula>
    </cfRule>
  </conditionalFormatting>
  <conditionalFormatting sqref="C28">
    <cfRule type="expression" dxfId="105" priority="16">
      <formula>C28=""</formula>
    </cfRule>
  </conditionalFormatting>
  <conditionalFormatting sqref="G28 G32">
    <cfRule type="expression" dxfId="104" priority="23">
      <formula>G28=""</formula>
    </cfRule>
  </conditionalFormatting>
  <conditionalFormatting sqref="J28 J32">
    <cfRule type="expression" dxfId="103" priority="20">
      <formula>J28=""</formula>
    </cfRule>
  </conditionalFormatting>
  <conditionalFormatting sqref="K28 K32">
    <cfRule type="expression" dxfId="102" priority="19">
      <formula>K28=""</formula>
    </cfRule>
  </conditionalFormatting>
  <conditionalFormatting sqref="D28 D32">
    <cfRule type="expression" dxfId="101" priority="18">
      <formula>D28=""</formula>
    </cfRule>
  </conditionalFormatting>
  <conditionalFormatting sqref="F30 F34">
    <cfRule type="expression" dxfId="100" priority="25">
      <formula>F30=""</formula>
    </cfRule>
  </conditionalFormatting>
  <conditionalFormatting sqref="F28 F32">
    <cfRule type="expression" dxfId="99" priority="27">
      <formula>F28=""</formula>
    </cfRule>
  </conditionalFormatting>
  <conditionalFormatting sqref="C36">
    <cfRule type="expression" dxfId="98" priority="2">
      <formula>C36=""</formula>
    </cfRule>
  </conditionalFormatting>
  <conditionalFormatting sqref="F36">
    <cfRule type="expression" dxfId="97" priority="1">
      <formula>F36="Název dílu"</formula>
    </cfRule>
  </conditionalFormatting>
  <dataValidations count="10">
    <dataValidation type="date" allowBlank="1" showInputMessage="1" showErrorMessage="1" error="Rozmezí let 2017 - 2050" promptTitle="Vložit rok" prompt="ve formátu:_x000a_rrrr" sqref="K7">
      <formula1>2017</formula1>
      <formula2>2050</formula2>
    </dataValidation>
    <dataValidation allowBlank="1" showInputMessage="1" showErrorMessage="1" promptTitle="Číselné označení SO/PS " prompt="musí být uvedeno i v názvu listu SO (nebo PS) XX-XX-XX._x000a_Každé SO/PS musí být zpracováno v samostatném formuláři." sqref="D3"/>
    <dataValidation type="date" allowBlank="1" showInputMessage="1" showErrorMessage="1" errorTitle="Špatný formát data" error="_x000a_Nutno zadat ve formátu:_x000a_dd.mm.rrr_x000a_nebo_x000a_mm/rrrr" promptTitle="den.měsíc.rok: dd.mm.rrrr" prompt="_x000a_Uvede se předpokládaná doba zahájení realizace konkrétního SO/PS dle Harmonogramu výstavby (den.měsíc.rok - např. 01.12.2020), který je uveden v příslušné části dokumentace stavby." sqref="E7">
      <formula1>42370</formula1>
      <formula2>55153</formula2>
    </dataValidation>
    <dataValidation type="date" allowBlank="1" showInputMessage="1" showErrorMessage="1" errorTitle="Špatnž formát data" error="_x000a_Nutno zadat ve formátu:_x000a_dd.mm.rrr_x000a_nebo_x000a_mm/rrrr" promptTitle="den.měsíc.rok: dd.mm.rrrr" prompt="_x000a_Uvede se předpokládaná doba ukončení realizace konkrétního SO/PS dle Harmonogramu výstavby (den.měsíc.rok - např. 01.12.2020), který je uveden v příslušné části dokumentace stavby." sqref="E8">
      <formula1>42370</formula1>
      <formula2>55153</formula2>
    </dataValidation>
    <dataValidation allowBlank="1" showInputMessage="1" showErrorMessage="1" promptTitle="S-kód" prompt="Číslo pod kterým je stavba evidovaná v systému SŽDC." sqref="K6"/>
    <dataValidation type="date" allowBlank="1" showInputMessage="1" showErrorMessage="1" errorTitle="Špatný datum" error="Datum musí být v rozmezí_x000a_od 1.1.2016_x000a_do 31.12.2050" promptTitle="Vložit datum" prompt="ve formátu: dd.mm.rrrr" sqref="K8">
      <formula1>42370</formula1>
      <formula2>55153</formula2>
    </dataValidation>
    <dataValidation type="list" allowBlank="1" showInputMessage="1" showErrorMessage="1" error="Nutno vybrat klasifikaci dle předvolby!" promptTitle="Klasifikace" prompt="pro zatřídění stavebních a inženýrských objektů_x000a_(viz Portál veřejných zakázek MMR):_x000a_Struktura klasifikace:_x000a_1. až 3. místo obor_x000a_4. místo skupina_x000a_5. místo podskupina_x000a_6. místo konstrukčně materiálová charakteristika_x000a_7. místo druh stavební akce_x000a_" sqref="K4">
      <formula1>"801,802,803,811,812, 813, 814,815, 817, 821,822, 823,824,825,826,827,828,831,832,833,838,839"</formula1>
    </dataValidation>
    <dataValidation type="list" allowBlank="1" showInputMessage="1" showErrorMessage="1" errorTitle="Neexitující stupeň dokumentace!" error="Nutno vybrat stupeň dokumentace dle předvolby!" promptTitle="Výběr stádia dle seznamu:" prompt="Stádium 3_x000a_Stádium 2" sqref="E5">
      <formula1>"Stádium 2,Stádium 3"</formula1>
    </dataValidation>
    <dataValidation type="date" allowBlank="1" showInputMessage="1" showErrorMessage="1" sqref="L8">
      <formula1>42370</formula1>
      <formula2>55153</formula2>
    </dataValidation>
    <dataValidation type="list" allowBlank="1" showInputMessage="1" showErrorMessage="1" errorTitle="Špatné označení majetku" error="_x000a_Nutno vybrat dle předvolby!_x000a_SŽDC nebo Ostatní." promptTitle="Výběr dle předvolby:" prompt="_x000a_SŽDC s.o._x000a_Ostatní" sqref="E6">
      <formula1>"SŽ, Ostatní"</formula1>
    </dataValidation>
  </dataValidations>
  <pageMargins left="0.7" right="0.7" top="0.78740157499999996" bottom="0.78740157499999996" header="0.3" footer="0.3"/>
  <pageSetup paperSize="9" scale="58" orientation="landscape" r:id="rId1"/>
  <drawing r:id="rId2"/>
  <legacy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N93"/>
  <sheetViews>
    <sheetView topLeftCell="A16" zoomScaleNormal="100" workbookViewId="0">
      <selection activeCell="R91" sqref="R91"/>
    </sheetView>
  </sheetViews>
  <sheetFormatPr defaultRowHeight="15" x14ac:dyDescent="0.25"/>
  <cols>
    <col min="1" max="1" width="31" style="111" customWidth="1"/>
    <col min="2" max="5" width="6.28515625" style="111" customWidth="1"/>
    <col min="6" max="6" width="22.28515625" style="111" customWidth="1"/>
    <col min="7" max="7" width="6.140625" style="111" customWidth="1"/>
    <col min="8" max="8" width="10.7109375" style="111" customWidth="1"/>
    <col min="9" max="18" width="11.85546875" style="111" customWidth="1"/>
    <col min="19" max="19" width="2.85546875" style="111" customWidth="1"/>
    <col min="20" max="20" width="25.28515625" style="111" customWidth="1"/>
    <col min="21" max="21" width="10.28515625" style="111" customWidth="1"/>
    <col min="22" max="22" width="13.42578125" style="111" customWidth="1"/>
    <col min="23" max="40" width="10.7109375" style="227" customWidth="1"/>
    <col min="41" max="41" width="9.140625" style="111" customWidth="1"/>
    <col min="42" max="16384" width="9.140625" style="111"/>
  </cols>
  <sheetData>
    <row r="1" spans="1:40" ht="28.5" customHeight="1" thickTop="1" thickBot="1" x14ac:dyDescent="0.35">
      <c r="A1" s="439" t="s">
        <v>9</v>
      </c>
      <c r="B1" s="440"/>
      <c r="C1" s="440"/>
      <c r="D1" s="440"/>
      <c r="E1" s="440"/>
      <c r="F1" s="112" t="e">
        <f>SUM(H4:H92)</f>
        <v>#REF!</v>
      </c>
      <c r="G1" s="464" t="s">
        <v>16</v>
      </c>
      <c r="H1" s="465"/>
      <c r="I1" s="465"/>
      <c r="J1" s="465"/>
      <c r="K1" s="465"/>
      <c r="L1" s="465"/>
      <c r="M1" s="465"/>
      <c r="N1" s="465"/>
      <c r="O1" s="465"/>
      <c r="P1" s="465"/>
      <c r="Q1" s="465"/>
      <c r="R1" s="465"/>
      <c r="S1" s="113" t="s">
        <v>37</v>
      </c>
      <c r="T1" s="114" t="s">
        <v>36</v>
      </c>
      <c r="U1" s="115">
        <v>9750</v>
      </c>
      <c r="V1" s="116" t="s">
        <v>38</v>
      </c>
      <c r="W1" s="451">
        <v>5000000</v>
      </c>
      <c r="X1" s="449"/>
      <c r="Y1" s="452"/>
      <c r="Z1" s="451">
        <v>10000000</v>
      </c>
      <c r="AA1" s="449"/>
      <c r="AB1" s="452"/>
      <c r="AC1" s="451">
        <v>15000000</v>
      </c>
      <c r="AD1" s="449"/>
      <c r="AE1" s="452"/>
      <c r="AF1" s="451">
        <v>20000000</v>
      </c>
      <c r="AG1" s="449"/>
      <c r="AH1" s="452"/>
      <c r="AI1" s="451">
        <v>25000000</v>
      </c>
      <c r="AJ1" s="449"/>
      <c r="AK1" s="452"/>
      <c r="AL1" s="449">
        <v>30000000</v>
      </c>
      <c r="AM1" s="449"/>
      <c r="AN1" s="450"/>
    </row>
    <row r="2" spans="1:40" ht="34.5" customHeight="1" thickTop="1" thickBot="1" x14ac:dyDescent="0.3">
      <c r="A2" s="441" t="s">
        <v>134</v>
      </c>
      <c r="B2" s="442"/>
      <c r="C2" s="442"/>
      <c r="D2" s="442"/>
      <c r="E2" s="442"/>
      <c r="F2" s="117" t="e">
        <f>SUM(G4:G92)</f>
        <v>#REF!</v>
      </c>
      <c r="G2" s="118" t="s">
        <v>27</v>
      </c>
      <c r="H2" s="119" t="s">
        <v>28</v>
      </c>
      <c r="I2" s="119" t="s">
        <v>29</v>
      </c>
      <c r="J2" s="119" t="s">
        <v>57</v>
      </c>
      <c r="K2" s="119" t="s">
        <v>63</v>
      </c>
      <c r="L2" s="119" t="s">
        <v>56</v>
      </c>
      <c r="M2" s="119" t="s">
        <v>30</v>
      </c>
      <c r="N2" s="119" t="s">
        <v>31</v>
      </c>
      <c r="O2" s="120" t="s">
        <v>32</v>
      </c>
      <c r="P2" s="121" t="s">
        <v>34</v>
      </c>
      <c r="Q2" s="122" t="s">
        <v>35</v>
      </c>
      <c r="R2" s="123" t="s">
        <v>69</v>
      </c>
      <c r="T2" s="124" t="s">
        <v>70</v>
      </c>
      <c r="V2" s="125" t="s">
        <v>55</v>
      </c>
      <c r="W2" s="126" t="s">
        <v>51</v>
      </c>
      <c r="X2" s="127" t="s">
        <v>52</v>
      </c>
      <c r="Y2" s="128" t="s">
        <v>58</v>
      </c>
      <c r="Z2" s="126" t="s">
        <v>51</v>
      </c>
      <c r="AA2" s="127" t="s">
        <v>52</v>
      </c>
      <c r="AB2" s="128" t="s">
        <v>58</v>
      </c>
      <c r="AC2" s="126" t="s">
        <v>51</v>
      </c>
      <c r="AD2" s="127" t="s">
        <v>52</v>
      </c>
      <c r="AE2" s="128" t="s">
        <v>58</v>
      </c>
      <c r="AF2" s="126" t="s">
        <v>51</v>
      </c>
      <c r="AG2" s="127" t="s">
        <v>52</v>
      </c>
      <c r="AH2" s="128" t="s">
        <v>58</v>
      </c>
      <c r="AI2" s="126" t="s">
        <v>51</v>
      </c>
      <c r="AJ2" s="127" t="s">
        <v>52</v>
      </c>
      <c r="AK2" s="128" t="s">
        <v>58</v>
      </c>
      <c r="AL2" s="129" t="s">
        <v>51</v>
      </c>
      <c r="AM2" s="127" t="s">
        <v>52</v>
      </c>
      <c r="AN2" s="130" t="s">
        <v>58</v>
      </c>
    </row>
    <row r="3" spans="1:40" ht="26.25" customHeight="1" thickTop="1" thickBot="1" x14ac:dyDescent="0.3">
      <c r="G3" s="466" t="s">
        <v>33</v>
      </c>
      <c r="H3" s="467"/>
      <c r="I3" s="131" t="e">
        <f>IF($P$4=0,0,IF($P$4="NE",0,IF(R4="ANO",0,(I6+I15+I24+I33+I42+I60+I69+I78)*T3)))</f>
        <v>#REF!</v>
      </c>
      <c r="J3" s="131" t="e">
        <f>IF($L$4="ANO",0,IF($R$4=0,0,IF($R$4="NE",0,IF(P$4="ANO",0,(J6+J15+J24+J33+J42+J60+J69+J78)*T3))))</f>
        <v>#REF!</v>
      </c>
      <c r="K3" s="131" t="e">
        <f>IF($R$4="ANO",0,IF($P$4="ANO",0,IF($N$4="NE",0,(K6+K15+K24+K33+K42+K60+K69+K78)*T3)))</f>
        <v>#REF!</v>
      </c>
      <c r="L3" s="131" t="e">
        <f>IF($K$3&gt;0,0,IF($R$4="ANO",0,(L6+L15+L24+L33+L42+L60+L69+L78)*T3))</f>
        <v>#REF!</v>
      </c>
      <c r="M3" s="131" t="e">
        <f>(M6+M15+M24+M33+M42+M60+M69+M78)*T3</f>
        <v>#REF!</v>
      </c>
      <c r="N3" s="131" t="e">
        <f>N6+N15+N24+N33+N42+N60+N69+N78</f>
        <v>#REF!</v>
      </c>
      <c r="O3" s="132" t="e">
        <f>O6+O15+O24+O33+O42+O60+O69+O78</f>
        <v>#REF!</v>
      </c>
      <c r="P3" s="133" t="e">
        <f>P6+P15+P24+P33+P42+P60+P69+P78</f>
        <v>#REF!</v>
      </c>
      <c r="Q3" s="131" t="e">
        <f>Q6+Q15+Q24+Q33+Q42+Q60+Q69+Q78</f>
        <v>#REF!</v>
      </c>
      <c r="R3" s="134" t="e">
        <f>R6+R15+R24+R33+R42+R60+R69+R78</f>
        <v>#REF!</v>
      </c>
      <c r="T3" s="135" t="e">
        <f>IF(F2=1,90%,IF(F2&lt;5,80%,IF(F2&lt;8,70%,100%)))</f>
        <v>#REF!</v>
      </c>
      <c r="V3" s="136" t="s">
        <v>29</v>
      </c>
      <c r="W3" s="137">
        <v>87750</v>
      </c>
      <c r="X3" s="138">
        <v>115700</v>
      </c>
      <c r="Y3" s="139">
        <v>154700</v>
      </c>
      <c r="Z3" s="137">
        <v>154050</v>
      </c>
      <c r="AA3" s="140">
        <v>200850</v>
      </c>
      <c r="AB3" s="139">
        <v>267150</v>
      </c>
      <c r="AC3" s="137">
        <v>213850</v>
      </c>
      <c r="AD3" s="140">
        <v>277550</v>
      </c>
      <c r="AE3" s="139">
        <v>367250</v>
      </c>
      <c r="AF3" s="137">
        <v>269750</v>
      </c>
      <c r="AG3" s="140">
        <v>349050</v>
      </c>
      <c r="AH3" s="139">
        <v>460200</v>
      </c>
      <c r="AI3" s="137">
        <v>323050</v>
      </c>
      <c r="AJ3" s="140">
        <v>417300</v>
      </c>
      <c r="AK3" s="139">
        <v>547950</v>
      </c>
      <c r="AL3" s="141">
        <v>374400</v>
      </c>
      <c r="AM3" s="140">
        <v>482300</v>
      </c>
      <c r="AN3" s="142">
        <v>632450</v>
      </c>
    </row>
    <row r="4" spans="1:40" ht="24" customHeight="1" thickTop="1" thickBot="1" x14ac:dyDescent="0.3">
      <c r="A4" s="143" t="s">
        <v>14</v>
      </c>
      <c r="B4" s="446" t="s">
        <v>7</v>
      </c>
      <c r="C4" s="447"/>
      <c r="D4" s="447"/>
      <c r="E4" s="447"/>
      <c r="F4" s="448"/>
      <c r="G4" s="144" t="s">
        <v>27</v>
      </c>
      <c r="H4" s="145" t="s">
        <v>28</v>
      </c>
      <c r="I4" s="146" t="s">
        <v>68</v>
      </c>
      <c r="J4" s="147" t="e">
        <f>'Náklady související'!C1</f>
        <v>#REF!</v>
      </c>
      <c r="K4" s="146" t="s">
        <v>67</v>
      </c>
      <c r="L4" s="147" t="e">
        <f>'Náklady související'!C5</f>
        <v>#REF!</v>
      </c>
      <c r="M4" s="146" t="s">
        <v>61</v>
      </c>
      <c r="N4" s="147" t="e">
        <f>'Náklady související'!C2</f>
        <v>#REF!</v>
      </c>
      <c r="O4" s="146" t="s">
        <v>29</v>
      </c>
      <c r="P4" s="147" t="e">
        <f>'Náklady související'!C3</f>
        <v>#REF!</v>
      </c>
      <c r="Q4" s="146" t="s">
        <v>57</v>
      </c>
      <c r="R4" s="147" t="e">
        <f>'Náklady související'!C4</f>
        <v>#REF!</v>
      </c>
      <c r="T4" s="148"/>
      <c r="V4" s="149" t="s">
        <v>57</v>
      </c>
      <c r="W4" s="150">
        <v>167050</v>
      </c>
      <c r="X4" s="151">
        <v>219700</v>
      </c>
      <c r="Y4" s="152">
        <v>294450</v>
      </c>
      <c r="Z4" s="150">
        <v>292500</v>
      </c>
      <c r="AA4" s="153">
        <v>382200</v>
      </c>
      <c r="AB4" s="152">
        <v>507650</v>
      </c>
      <c r="AC4" s="150">
        <v>406250</v>
      </c>
      <c r="AD4" s="153">
        <v>527800</v>
      </c>
      <c r="AE4" s="152">
        <v>697450</v>
      </c>
      <c r="AF4" s="150">
        <v>512200</v>
      </c>
      <c r="AG4" s="153">
        <v>663650</v>
      </c>
      <c r="AH4" s="152">
        <v>874250</v>
      </c>
      <c r="AI4" s="150">
        <v>614250</v>
      </c>
      <c r="AJ4" s="153">
        <v>793000</v>
      </c>
      <c r="AK4" s="152">
        <v>1041950</v>
      </c>
      <c r="AL4" s="154">
        <v>711750</v>
      </c>
      <c r="AM4" s="153">
        <v>916500</v>
      </c>
      <c r="AN4" s="155">
        <v>1201850</v>
      </c>
    </row>
    <row r="5" spans="1:40" ht="24" customHeight="1" thickTop="1" thickBot="1" x14ac:dyDescent="0.3">
      <c r="A5" s="443" t="s">
        <v>15</v>
      </c>
      <c r="B5" s="444"/>
      <c r="C5" s="444"/>
      <c r="D5" s="444"/>
      <c r="E5" s="445"/>
      <c r="F5" s="156" t="e">
        <f>IF(SUM(F7:F11)=0,"",SUM(F7:F11))</f>
        <v>#REF!</v>
      </c>
      <c r="G5" s="157" t="e">
        <f>IF(F5="",0,1)</f>
        <v>#REF!</v>
      </c>
      <c r="H5" s="158" t="e">
        <f>F5</f>
        <v>#REF!</v>
      </c>
      <c r="I5" s="159" t="s">
        <v>29</v>
      </c>
      <c r="J5" s="160" t="s">
        <v>57</v>
      </c>
      <c r="K5" s="161" t="s">
        <v>63</v>
      </c>
      <c r="L5" s="162" t="s">
        <v>56</v>
      </c>
      <c r="M5" s="163" t="s">
        <v>30</v>
      </c>
      <c r="N5" s="163" t="s">
        <v>31</v>
      </c>
      <c r="O5" s="164" t="s">
        <v>32</v>
      </c>
      <c r="P5" s="165" t="s">
        <v>34</v>
      </c>
      <c r="Q5" s="166" t="s">
        <v>35</v>
      </c>
      <c r="R5" s="167" t="s">
        <v>62</v>
      </c>
      <c r="V5" s="168" t="s">
        <v>60</v>
      </c>
      <c r="W5" s="169">
        <v>149500</v>
      </c>
      <c r="X5" s="170">
        <v>196950</v>
      </c>
      <c r="Y5" s="171">
        <v>263250</v>
      </c>
      <c r="Z5" s="169">
        <v>261300</v>
      </c>
      <c r="AA5" s="172">
        <v>341900</v>
      </c>
      <c r="AB5" s="171">
        <v>454350</v>
      </c>
      <c r="AC5" s="169">
        <v>363350</v>
      </c>
      <c r="AD5" s="172">
        <v>471900</v>
      </c>
      <c r="AE5" s="171">
        <v>624000</v>
      </c>
      <c r="AF5" s="169">
        <v>458250</v>
      </c>
      <c r="AG5" s="172">
        <v>593450</v>
      </c>
      <c r="AH5" s="171">
        <v>781950</v>
      </c>
      <c r="AI5" s="169">
        <v>549250</v>
      </c>
      <c r="AJ5" s="172">
        <v>709150</v>
      </c>
      <c r="AK5" s="171">
        <v>932100</v>
      </c>
      <c r="AL5" s="173">
        <v>636350</v>
      </c>
      <c r="AM5" s="172">
        <v>820300</v>
      </c>
      <c r="AN5" s="174">
        <v>1075100</v>
      </c>
    </row>
    <row r="6" spans="1:40" ht="27.75" customHeight="1" thickTop="1" thickBot="1" x14ac:dyDescent="0.3">
      <c r="A6" s="175" t="s">
        <v>10</v>
      </c>
      <c r="B6" s="462" t="s">
        <v>3</v>
      </c>
      <c r="C6" s="463"/>
      <c r="D6" s="463"/>
      <c r="E6" s="463"/>
      <c r="F6" s="176" t="s">
        <v>6</v>
      </c>
      <c r="G6" s="177"/>
      <c r="H6" s="178"/>
      <c r="I6" s="179" t="e">
        <f>IF(F5="",0,IF(F5&gt;$AI$1,$AL$13,IF(F5&gt;$AF$1,$AI$13,IF(F5&gt;$AC$1,$AF$13,IF(F5&gt;$Z$1,$AC$13,IF(F5&gt;$W$1,$Z$13,IF(F5=0,0,$W$13)))))))</f>
        <v>#REF!</v>
      </c>
      <c r="J6" s="179" t="e">
        <f>IF(F5="",0,IF(F5&gt;$AI$1,$AL$14,IF(F5&gt;$AF$1,$AI$14,IF(F5&gt;$AC$1,$AF$14,IF(F5&gt;$Z$1,$AC$14,IF(F5&gt;$W$1,$Z$14,IF(F5=0,0,$W$14)))))))</f>
        <v>#REF!</v>
      </c>
      <c r="K6" s="179" t="e">
        <f>IF(F5="",0,IF(F5&gt;$AI$1,$AL$15,IF(F5&gt;$AF$1,$AI$15,IF(F5&gt;$AC$1,$AF$15,IF(F5&gt;$Z$1,$AC$15,IF(F5&gt;$W$1,$Z$15,IF(F5=0,0,$W$15)))))))</f>
        <v>#REF!</v>
      </c>
      <c r="L6" s="180" t="e">
        <f>IF(F5="",0,IF(F5&gt;$AI$1,$AL$16,IF(F5&gt;$AF$1,$AI$16,IF(F5&gt;$AC$1,$AF$16,IF(F5&gt;$Z$1,$AC$16,IF(F5&gt;$W$1,$Z$16,IF(F5=0,0,$W$16)))))))</f>
        <v>#REF!</v>
      </c>
      <c r="M6" s="180" t="e">
        <f>IF(F5="",0,IF(F5&gt;$AI$1,$AL$17,IF(F5&gt;$AF$1,$AI$17,IF(F5&gt;$AC$1,$AF$17,IF(F5&gt;$Z$1,$AC$17,IF(F5&gt;$W$1,$Z$17,IF(F5=0,0,$W$17)))))))</f>
        <v>#REF!</v>
      </c>
      <c r="N6" s="180" t="e">
        <f>IF(F5="",0,IF(F5&gt;$AI$1,$AL$18,IF(F5&gt;$AF$1,$AI$18,IF(F5&gt;$AC$1,$AF$18,IF(F5&gt;$Z$1,$AC$18,IF(F5&gt;$W$1,$Z$18,IF(F5=0,0,$W$18)))))))</f>
        <v>#REF!</v>
      </c>
      <c r="O6" s="181" t="e">
        <f>IF(F5="",0,IF(F5&gt;$AI$1,$AL$20,IF(F5&gt;$AF$1,$AI$20,IF(F5&gt;$AC$1,$AF$20,IF(F5&gt;$Z$1,$AC$20,IF(F5&gt;$W$1,$Z$20,IF(F5=0,0,$W$20)))))))</f>
        <v>#REF!</v>
      </c>
      <c r="P6" s="182" t="e">
        <f>IF(SUM(F8:F11)&gt;1000000,H5*0.12%,0)</f>
        <v>#REF!</v>
      </c>
      <c r="Q6" s="180" t="e">
        <f>IF(SUM(F8:F11)&gt;1000000,H5*0.095%,0)</f>
        <v>#REF!</v>
      </c>
      <c r="R6" s="183" t="e">
        <f>IF(F9&gt;3000000,2*$U$1,IF(F9&gt;100000,$U$1,0))</f>
        <v>#REF!</v>
      </c>
      <c r="V6" s="184" t="s">
        <v>56</v>
      </c>
      <c r="W6" s="185">
        <v>114400</v>
      </c>
      <c r="X6" s="186">
        <v>150150</v>
      </c>
      <c r="Y6" s="187">
        <v>201500</v>
      </c>
      <c r="Z6" s="185">
        <v>200200</v>
      </c>
      <c r="AA6" s="188">
        <v>261300</v>
      </c>
      <c r="AB6" s="187">
        <v>347100</v>
      </c>
      <c r="AC6" s="185">
        <v>277550</v>
      </c>
      <c r="AD6" s="188">
        <v>360750</v>
      </c>
      <c r="AE6" s="187">
        <v>477100</v>
      </c>
      <c r="AF6" s="185">
        <v>350350</v>
      </c>
      <c r="AG6" s="188">
        <v>453700</v>
      </c>
      <c r="AH6" s="187">
        <v>598000</v>
      </c>
      <c r="AI6" s="185">
        <v>419900</v>
      </c>
      <c r="AJ6" s="188">
        <v>542100</v>
      </c>
      <c r="AK6" s="187">
        <v>712400</v>
      </c>
      <c r="AL6" s="189">
        <v>486850</v>
      </c>
      <c r="AM6" s="188">
        <v>627250</v>
      </c>
      <c r="AN6" s="190">
        <v>822250</v>
      </c>
    </row>
    <row r="7" spans="1:40" ht="24" customHeight="1" x14ac:dyDescent="0.25">
      <c r="A7" s="191" t="s">
        <v>73</v>
      </c>
      <c r="B7" s="192" t="s">
        <v>4</v>
      </c>
      <c r="C7" s="193" t="s">
        <v>8</v>
      </c>
      <c r="D7" s="194" t="s">
        <v>8</v>
      </c>
      <c r="E7" s="195" t="s">
        <v>18</v>
      </c>
      <c r="F7" s="196" t="e">
        <f>#REF!</f>
        <v>#REF!</v>
      </c>
      <c r="G7" s="197"/>
      <c r="H7" s="198"/>
      <c r="I7" s="199"/>
      <c r="J7" s="199"/>
      <c r="K7" s="199"/>
      <c r="L7" s="199"/>
      <c r="M7" s="199"/>
      <c r="N7" s="199"/>
      <c r="O7" s="199"/>
      <c r="P7" s="199"/>
      <c r="Q7" s="199"/>
      <c r="R7" s="199"/>
      <c r="T7" s="148"/>
      <c r="V7" s="200" t="s">
        <v>30</v>
      </c>
      <c r="W7" s="201">
        <f>122850+21450</f>
        <v>144300</v>
      </c>
      <c r="X7" s="202">
        <f>161850+28600</f>
        <v>190450</v>
      </c>
      <c r="Y7" s="203">
        <f>217100+38350</f>
        <v>255450</v>
      </c>
      <c r="Z7" s="201">
        <f>215150+38350</f>
        <v>253500</v>
      </c>
      <c r="AA7" s="204">
        <f>281450+50050</f>
        <v>331500</v>
      </c>
      <c r="AB7" s="203">
        <f>373750+66300</f>
        <v>440050</v>
      </c>
      <c r="AC7" s="201">
        <f>299000+53300</f>
        <v>352300</v>
      </c>
      <c r="AD7" s="204">
        <f>388700+68900</f>
        <v>457600</v>
      </c>
      <c r="AE7" s="203">
        <f>514150+91650</f>
        <v>605800</v>
      </c>
      <c r="AF7" s="201">
        <f>377650+66950</f>
        <v>444600</v>
      </c>
      <c r="AG7" s="204">
        <f>488800+87100</f>
        <v>575900</v>
      </c>
      <c r="AH7" s="203">
        <f>644150+115050</f>
        <v>759200</v>
      </c>
      <c r="AI7" s="201">
        <f>452400+80600</f>
        <v>533000</v>
      </c>
      <c r="AJ7" s="204">
        <f>584350+104000</f>
        <v>688350</v>
      </c>
      <c r="AK7" s="203">
        <f>767650+136500</f>
        <v>904150</v>
      </c>
      <c r="AL7" s="205">
        <f>523900+93600</f>
        <v>617500</v>
      </c>
      <c r="AM7" s="204">
        <f>675350+120250</f>
        <v>795600</v>
      </c>
      <c r="AN7" s="206">
        <f>885300+157950</f>
        <v>1043250</v>
      </c>
    </row>
    <row r="8" spans="1:40" ht="24" customHeight="1" x14ac:dyDescent="0.25">
      <c r="A8" s="191" t="s">
        <v>1</v>
      </c>
      <c r="B8" s="192" t="s">
        <v>5</v>
      </c>
      <c r="C8" s="193" t="s">
        <v>8</v>
      </c>
      <c r="D8" s="207" t="s">
        <v>11</v>
      </c>
      <c r="E8" s="208" t="s">
        <v>8</v>
      </c>
      <c r="F8" s="196" t="e">
        <f>#REF!</f>
        <v>#REF!</v>
      </c>
      <c r="G8" s="209"/>
      <c r="H8" s="210"/>
      <c r="I8" s="211"/>
      <c r="J8" s="211"/>
      <c r="K8" s="211"/>
      <c r="L8" s="211"/>
      <c r="M8" s="211"/>
      <c r="N8" s="211"/>
      <c r="O8" s="211"/>
      <c r="P8" s="211"/>
      <c r="Q8" s="211"/>
      <c r="R8" s="211"/>
      <c r="V8" s="200" t="s">
        <v>31</v>
      </c>
      <c r="W8" s="201">
        <v>52650</v>
      </c>
      <c r="X8" s="202">
        <v>69550</v>
      </c>
      <c r="Y8" s="203">
        <v>92950</v>
      </c>
      <c r="Z8" s="201">
        <v>92300</v>
      </c>
      <c r="AA8" s="204">
        <v>120250</v>
      </c>
      <c r="AB8" s="203">
        <v>159900</v>
      </c>
      <c r="AC8" s="201">
        <v>128050</v>
      </c>
      <c r="AD8" s="204">
        <v>166400</v>
      </c>
      <c r="AE8" s="203">
        <v>220350</v>
      </c>
      <c r="AF8" s="201">
        <v>161850</v>
      </c>
      <c r="AG8" s="204">
        <v>209300</v>
      </c>
      <c r="AH8" s="203">
        <v>275600</v>
      </c>
      <c r="AI8" s="201">
        <v>193700</v>
      </c>
      <c r="AJ8" s="204">
        <v>250250</v>
      </c>
      <c r="AK8" s="203">
        <v>328900</v>
      </c>
      <c r="AL8" s="205">
        <v>224250</v>
      </c>
      <c r="AM8" s="204">
        <v>289250</v>
      </c>
      <c r="AN8" s="206">
        <v>379600</v>
      </c>
    </row>
    <row r="9" spans="1:40" ht="24" customHeight="1" thickBot="1" x14ac:dyDescent="0.3">
      <c r="A9" s="191" t="s">
        <v>17</v>
      </c>
      <c r="B9" s="192" t="s">
        <v>5</v>
      </c>
      <c r="C9" s="193" t="s">
        <v>8</v>
      </c>
      <c r="D9" s="194" t="s">
        <v>12</v>
      </c>
      <c r="E9" s="208" t="s">
        <v>8</v>
      </c>
      <c r="F9" s="196" t="e">
        <f>#REF!</f>
        <v>#REF!</v>
      </c>
      <c r="G9" s="209"/>
      <c r="H9" s="210"/>
      <c r="I9" s="211"/>
      <c r="J9" s="211"/>
      <c r="K9" s="211"/>
      <c r="L9" s="211"/>
      <c r="M9" s="211"/>
      <c r="N9" s="211"/>
      <c r="O9" s="211"/>
      <c r="P9" s="211"/>
      <c r="Q9" s="211"/>
      <c r="R9" s="210"/>
      <c r="V9" s="212" t="s">
        <v>32</v>
      </c>
      <c r="W9" s="213">
        <v>13000</v>
      </c>
      <c r="X9" s="214">
        <v>16900</v>
      </c>
      <c r="Y9" s="215">
        <v>22750</v>
      </c>
      <c r="Z9" s="213">
        <v>22750</v>
      </c>
      <c r="AA9" s="216">
        <v>29900</v>
      </c>
      <c r="AB9" s="215">
        <v>39650</v>
      </c>
      <c r="AC9" s="213">
        <v>31850</v>
      </c>
      <c r="AD9" s="216">
        <v>41600</v>
      </c>
      <c r="AE9" s="215">
        <v>54600</v>
      </c>
      <c r="AF9" s="213">
        <v>40300</v>
      </c>
      <c r="AG9" s="216">
        <v>52000</v>
      </c>
      <c r="AH9" s="215">
        <v>68900</v>
      </c>
      <c r="AI9" s="213">
        <v>48100</v>
      </c>
      <c r="AJ9" s="216">
        <v>62400</v>
      </c>
      <c r="AK9" s="215">
        <v>81900</v>
      </c>
      <c r="AL9" s="217">
        <v>55900</v>
      </c>
      <c r="AM9" s="216">
        <v>72150</v>
      </c>
      <c r="AN9" s="218">
        <v>94900</v>
      </c>
    </row>
    <row r="10" spans="1:40" ht="24" customHeight="1" thickTop="1" x14ac:dyDescent="0.25">
      <c r="A10" s="359" t="s">
        <v>2</v>
      </c>
      <c r="B10" s="360" t="s">
        <v>5</v>
      </c>
      <c r="C10" s="361" t="s">
        <v>8</v>
      </c>
      <c r="D10" s="362" t="s">
        <v>13</v>
      </c>
      <c r="E10" s="363" t="s">
        <v>8</v>
      </c>
      <c r="F10" s="364" t="e">
        <f>#REF!</f>
        <v>#REF!</v>
      </c>
      <c r="G10" s="209"/>
      <c r="H10" s="210"/>
      <c r="I10" s="211"/>
      <c r="J10" s="211"/>
      <c r="K10" s="211"/>
      <c r="L10" s="211"/>
      <c r="M10" s="211"/>
      <c r="N10" s="211"/>
      <c r="O10" s="211"/>
      <c r="P10" s="211"/>
      <c r="Q10" s="211"/>
      <c r="R10" s="210"/>
      <c r="V10" s="365"/>
      <c r="W10" s="366"/>
      <c r="X10" s="366"/>
      <c r="Y10" s="366"/>
      <c r="Z10" s="366"/>
      <c r="AA10" s="366"/>
      <c r="AB10" s="366"/>
      <c r="AC10" s="366"/>
      <c r="AD10" s="366"/>
      <c r="AE10" s="366"/>
      <c r="AF10" s="366"/>
      <c r="AG10" s="366"/>
      <c r="AH10" s="366"/>
      <c r="AI10" s="366"/>
      <c r="AJ10" s="366"/>
      <c r="AK10" s="366"/>
      <c r="AL10" s="366"/>
      <c r="AM10" s="366"/>
      <c r="AN10" s="367"/>
    </row>
    <row r="11" spans="1:40" ht="24" customHeight="1" thickBot="1" x14ac:dyDescent="0.3">
      <c r="A11" s="219" t="s">
        <v>216</v>
      </c>
      <c r="B11" s="220" t="s">
        <v>5</v>
      </c>
      <c r="C11" s="221" t="s">
        <v>8</v>
      </c>
      <c r="D11" s="222" t="s">
        <v>215</v>
      </c>
      <c r="E11" s="223" t="s">
        <v>8</v>
      </c>
      <c r="F11" s="224" t="e">
        <f>#REF!</f>
        <v>#REF!</v>
      </c>
      <c r="G11" s="209"/>
      <c r="H11" s="210"/>
      <c r="I11" s="211"/>
      <c r="J11" s="211"/>
      <c r="K11" s="211"/>
      <c r="L11" s="211"/>
      <c r="M11" s="211"/>
      <c r="N11" s="211"/>
      <c r="O11" s="211"/>
      <c r="P11" s="211"/>
      <c r="Q11" s="211"/>
      <c r="R11" s="211"/>
      <c r="V11" s="225" t="s">
        <v>61</v>
      </c>
      <c r="W11" s="226" t="s">
        <v>65</v>
      </c>
      <c r="X11" s="226"/>
    </row>
    <row r="12" spans="1:40" ht="7.5" customHeight="1" thickBot="1" x14ac:dyDescent="0.3">
      <c r="I12" s="228"/>
      <c r="J12" s="228"/>
      <c r="K12" s="228"/>
      <c r="L12" s="228"/>
      <c r="M12" s="228"/>
      <c r="N12" s="228"/>
      <c r="O12" s="228"/>
      <c r="P12" s="228"/>
      <c r="Q12" s="228"/>
      <c r="R12" s="228"/>
      <c r="X12" s="226"/>
    </row>
    <row r="13" spans="1:40" ht="20.25" customHeight="1" thickTop="1" thickBot="1" x14ac:dyDescent="0.3">
      <c r="A13" s="143" t="s">
        <v>14</v>
      </c>
      <c r="B13" s="446" t="s">
        <v>7</v>
      </c>
      <c r="C13" s="447"/>
      <c r="D13" s="447"/>
      <c r="E13" s="447"/>
      <c r="F13" s="448"/>
      <c r="I13" s="228"/>
      <c r="J13" s="228"/>
      <c r="K13" s="228"/>
      <c r="L13" s="228"/>
      <c r="M13" s="228"/>
      <c r="N13" s="228"/>
      <c r="O13" s="228"/>
      <c r="P13" s="228"/>
      <c r="Q13" s="228"/>
      <c r="R13" s="228"/>
      <c r="V13" s="229" t="s">
        <v>29</v>
      </c>
      <c r="W13" s="230" t="e">
        <f t="shared" ref="W13:W18" si="0">IF($J$4="I",W3,IF($J$4="II",X3,IF($J$4="III",Y3,0)))</f>
        <v>#REF!</v>
      </c>
      <c r="X13" s="226"/>
      <c r="Z13" s="230" t="e">
        <f t="shared" ref="Z13:Z18" si="1">IF($J$4="I",Z3,IF($J$4="II",AA3,IF($J$4="III",AB3,0)))</f>
        <v>#REF!</v>
      </c>
      <c r="AC13" s="230" t="e">
        <f t="shared" ref="AC13:AC18" si="2">IF($J$4="I",AC3,IF($J$4="II",AD3,IF($J$4="III",AE3,0)))</f>
        <v>#REF!</v>
      </c>
      <c r="AF13" s="230" t="e">
        <f t="shared" ref="AF13:AF18" si="3">IF($J$4="I",AF3,IF($J$4="II",AG3,IF($J$4="III",AH3,0)))</f>
        <v>#REF!</v>
      </c>
      <c r="AI13" s="230" t="e">
        <f t="shared" ref="AI13:AI18" si="4">IF($J$4="I",AI3,IF($J$4="II",AJ3,IF($J$4="III",AK3,0)))</f>
        <v>#REF!</v>
      </c>
      <c r="AL13" s="230" t="e">
        <f t="shared" ref="AL13:AL18" si="5">IF($J$4="I",AL3,IF($J$4="II",AM3,IF($J$4="III",AN3,0)))</f>
        <v>#REF!</v>
      </c>
    </row>
    <row r="14" spans="1:40" ht="24" customHeight="1" thickTop="1" thickBot="1" x14ac:dyDescent="0.3">
      <c r="A14" s="443" t="s">
        <v>15</v>
      </c>
      <c r="B14" s="444"/>
      <c r="C14" s="444"/>
      <c r="D14" s="444"/>
      <c r="E14" s="445"/>
      <c r="F14" s="156" t="e">
        <f>IF(SUM(F16:F20)=0,"",SUM(F16:F20))</f>
        <v>#REF!</v>
      </c>
      <c r="G14" s="157" t="e">
        <f>IF(F14="",0,1)</f>
        <v>#REF!</v>
      </c>
      <c r="H14" s="231" t="e">
        <f>F14</f>
        <v>#REF!</v>
      </c>
      <c r="I14" s="232" t="s">
        <v>29</v>
      </c>
      <c r="J14" s="160" t="s">
        <v>57</v>
      </c>
      <c r="K14" s="161" t="s">
        <v>63</v>
      </c>
      <c r="L14" s="162" t="s">
        <v>56</v>
      </c>
      <c r="M14" s="163" t="s">
        <v>30</v>
      </c>
      <c r="N14" s="163" t="s">
        <v>31</v>
      </c>
      <c r="O14" s="164" t="s">
        <v>32</v>
      </c>
      <c r="P14" s="165" t="s">
        <v>34</v>
      </c>
      <c r="Q14" s="166" t="s">
        <v>35</v>
      </c>
      <c r="R14" s="167" t="s">
        <v>62</v>
      </c>
      <c r="V14" s="149" t="s">
        <v>57</v>
      </c>
      <c r="W14" s="233" t="e">
        <f t="shared" si="0"/>
        <v>#REF!</v>
      </c>
      <c r="X14" s="226"/>
      <c r="Z14" s="233" t="e">
        <f t="shared" si="1"/>
        <v>#REF!</v>
      </c>
      <c r="AC14" s="233" t="e">
        <f t="shared" si="2"/>
        <v>#REF!</v>
      </c>
      <c r="AF14" s="233" t="e">
        <f t="shared" si="3"/>
        <v>#REF!</v>
      </c>
      <c r="AI14" s="233" t="e">
        <f t="shared" si="4"/>
        <v>#REF!</v>
      </c>
      <c r="AL14" s="233" t="e">
        <f t="shared" si="5"/>
        <v>#REF!</v>
      </c>
    </row>
    <row r="15" spans="1:40" ht="27.75" customHeight="1" thickTop="1" thickBot="1" x14ac:dyDescent="0.3">
      <c r="A15" s="175" t="s">
        <v>10</v>
      </c>
      <c r="B15" s="462" t="s">
        <v>3</v>
      </c>
      <c r="C15" s="463"/>
      <c r="D15" s="463"/>
      <c r="E15" s="463"/>
      <c r="F15" s="176" t="s">
        <v>6</v>
      </c>
      <c r="G15" s="234"/>
      <c r="H15" s="235"/>
      <c r="I15" s="179" t="e">
        <f>IF(F14="",0,IF(F14&gt;$AI$1,$AL$13,IF(F14&gt;$AF$1,$AI$13,IF(F14&gt;$AC$1,$AF$13,IF(F14&gt;$Z$1,$AC$13,IF(F14&gt;$W$1,$Z$13,IF(F14=0,0,$W$13)))))))</f>
        <v>#REF!</v>
      </c>
      <c r="J15" s="179" t="e">
        <f>IF(F14="",0,IF(F14&gt;$AI$1,$AL$14,IF(F14&gt;$AF$1,$AI$14,IF(F14&gt;$AC$1,$AF$14,IF(F14&gt;$Z$1,$AC$14,IF(F14&gt;$W$1,$Z$14,IF(F14=0,0,$W$14)))))))</f>
        <v>#REF!</v>
      </c>
      <c r="K15" s="179" t="e">
        <f>IF(F14="",0,IF(F14&gt;$AI$1,$AL$15,IF(F14&gt;$AF$1,$AI$15,IF(F14&gt;$AC$1,$AF$15,IF(F14&gt;$Z$1,$AC$15,IF(F14&gt;$W$1,$Z$15,IF(F14=0,0,$W$15)))))))</f>
        <v>#REF!</v>
      </c>
      <c r="L15" s="180" t="e">
        <f>IF(F14="",0,IF(F14&gt;$AI$1,$AL$16,IF(F14&gt;$AF$1,$AI$16,IF(F14&gt;$AC$1,$AF$16,IF(F14&gt;$Z$1,$AC$16,IF(F14&gt;$W$1,$Z$16,IF(F14=0,0,$W$16)))))))</f>
        <v>#REF!</v>
      </c>
      <c r="M15" s="180" t="e">
        <f>IF(F14="",0,IF(F14&gt;$AI$1,$AL$17,IF(F14&gt;$AF$1,$AI$17,IF(F14&gt;$AC$1,$AF$17,IF(F14&gt;$Z$1,$AC$17,IF(F14&gt;$W$1,$Z$17,IF(F14=0,0,$W$17)))))))</f>
        <v>#REF!</v>
      </c>
      <c r="N15" s="180" t="e">
        <f>IF(F14="",0,IF(F14&gt;$AI$1,$AL$18,IF(F14&gt;$AF$1,$AI$18,IF(F14&gt;$AC$1,$AF$18,IF(F14&gt;$Z$1,$AC$18,IF(F14&gt;$W$1,$Z$18,IF(F14=0,0,$W$18)))))))</f>
        <v>#REF!</v>
      </c>
      <c r="O15" s="181" t="e">
        <f>IF(F14="",0,IF(F14&gt;$AI$1,$AL$20,IF(F14&gt;$AF$1,$AI$20,IF(F14&gt;$AC$1,$AF$20,IF(F14&gt;$Z$1,$AC$20,IF(F14&gt;$W$1,$Z$20,IF(F14=0,0,$W$20)))))))</f>
        <v>#REF!</v>
      </c>
      <c r="P15" s="182" t="e">
        <f>IF(SUM(F17:F20)&gt;1000000,H14*0.12%,0)</f>
        <v>#REF!</v>
      </c>
      <c r="Q15" s="180" t="e">
        <f>IF(SUM(F17:F20)&gt;1000000,H14*0.095%,0)</f>
        <v>#REF!</v>
      </c>
      <c r="R15" s="183" t="e">
        <f>IF(F18&gt;3000000,2*$U$1,IF(F18&gt;100000,$U$1,0))</f>
        <v>#REF!</v>
      </c>
      <c r="T15" s="148"/>
      <c r="V15" s="168" t="s">
        <v>60</v>
      </c>
      <c r="W15" s="236" t="e">
        <f t="shared" si="0"/>
        <v>#REF!</v>
      </c>
      <c r="X15" s="226"/>
      <c r="Z15" s="236" t="e">
        <f t="shared" si="1"/>
        <v>#REF!</v>
      </c>
      <c r="AC15" s="236" t="e">
        <f t="shared" si="2"/>
        <v>#REF!</v>
      </c>
      <c r="AF15" s="236" t="e">
        <f t="shared" si="3"/>
        <v>#REF!</v>
      </c>
      <c r="AI15" s="236" t="e">
        <f t="shared" si="4"/>
        <v>#REF!</v>
      </c>
      <c r="AL15" s="236" t="e">
        <f t="shared" si="5"/>
        <v>#REF!</v>
      </c>
    </row>
    <row r="16" spans="1:40" ht="24" customHeight="1" x14ac:dyDescent="0.25">
      <c r="A16" s="191" t="s">
        <v>73</v>
      </c>
      <c r="B16" s="192" t="s">
        <v>4</v>
      </c>
      <c r="C16" s="193" t="s">
        <v>19</v>
      </c>
      <c r="D16" s="194" t="s">
        <v>8</v>
      </c>
      <c r="E16" s="237" t="s">
        <v>18</v>
      </c>
      <c r="F16" s="196" t="e">
        <f>#REF!</f>
        <v>#REF!</v>
      </c>
      <c r="G16" s="197"/>
      <c r="H16" s="198"/>
      <c r="I16" s="199"/>
      <c r="J16" s="199"/>
      <c r="K16" s="199"/>
      <c r="L16" s="199"/>
      <c r="M16" s="199"/>
      <c r="N16" s="199"/>
      <c r="O16" s="199"/>
      <c r="P16" s="199"/>
      <c r="Q16" s="199"/>
      <c r="R16" s="199"/>
      <c r="V16" s="184" t="s">
        <v>56</v>
      </c>
      <c r="W16" s="238" t="e">
        <f t="shared" si="0"/>
        <v>#REF!</v>
      </c>
      <c r="Z16" s="238" t="e">
        <f t="shared" si="1"/>
        <v>#REF!</v>
      </c>
      <c r="AC16" s="238" t="e">
        <f t="shared" si="2"/>
        <v>#REF!</v>
      </c>
      <c r="AF16" s="238" t="e">
        <f t="shared" si="3"/>
        <v>#REF!</v>
      </c>
      <c r="AI16" s="238" t="e">
        <f t="shared" si="4"/>
        <v>#REF!</v>
      </c>
      <c r="AL16" s="238" t="e">
        <f t="shared" si="5"/>
        <v>#REF!</v>
      </c>
    </row>
    <row r="17" spans="1:38" ht="24" customHeight="1" x14ac:dyDescent="0.25">
      <c r="A17" s="191" t="s">
        <v>1</v>
      </c>
      <c r="B17" s="192" t="s">
        <v>5</v>
      </c>
      <c r="C17" s="193" t="s">
        <v>19</v>
      </c>
      <c r="D17" s="194" t="s">
        <v>11</v>
      </c>
      <c r="E17" s="208" t="s">
        <v>8</v>
      </c>
      <c r="F17" s="196" t="e">
        <f>#REF!</f>
        <v>#REF!</v>
      </c>
      <c r="I17" s="228"/>
      <c r="J17" s="228"/>
      <c r="K17" s="228"/>
      <c r="L17" s="228"/>
      <c r="M17" s="228"/>
      <c r="N17" s="228"/>
      <c r="O17" s="228"/>
      <c r="P17" s="228"/>
      <c r="Q17" s="228"/>
      <c r="R17" s="228"/>
      <c r="V17" s="200" t="s">
        <v>30</v>
      </c>
      <c r="W17" s="239" t="e">
        <f t="shared" si="0"/>
        <v>#REF!</v>
      </c>
      <c r="Z17" s="239" t="e">
        <f t="shared" si="1"/>
        <v>#REF!</v>
      </c>
      <c r="AC17" s="239" t="e">
        <f t="shared" si="2"/>
        <v>#REF!</v>
      </c>
      <c r="AF17" s="239" t="e">
        <f t="shared" si="3"/>
        <v>#REF!</v>
      </c>
      <c r="AI17" s="239" t="e">
        <f t="shared" si="4"/>
        <v>#REF!</v>
      </c>
      <c r="AL17" s="239" t="e">
        <f t="shared" si="5"/>
        <v>#REF!</v>
      </c>
    </row>
    <row r="18" spans="1:38" ht="24" customHeight="1" x14ac:dyDescent="0.25">
      <c r="A18" s="191" t="s">
        <v>17</v>
      </c>
      <c r="B18" s="192" t="s">
        <v>5</v>
      </c>
      <c r="C18" s="193" t="s">
        <v>19</v>
      </c>
      <c r="D18" s="194" t="s">
        <v>12</v>
      </c>
      <c r="E18" s="208" t="s">
        <v>8</v>
      </c>
      <c r="F18" s="196" t="e">
        <f>#REF!</f>
        <v>#REF!</v>
      </c>
      <c r="I18" s="228"/>
      <c r="J18" s="228"/>
      <c r="K18" s="228"/>
      <c r="L18" s="228"/>
      <c r="M18" s="228"/>
      <c r="N18" s="228"/>
      <c r="O18" s="228"/>
      <c r="P18" s="228"/>
      <c r="Q18" s="228"/>
      <c r="R18" s="228"/>
      <c r="V18" s="200" t="s">
        <v>31</v>
      </c>
      <c r="W18" s="239" t="e">
        <f t="shared" si="0"/>
        <v>#REF!</v>
      </c>
      <c r="Z18" s="239" t="e">
        <f t="shared" si="1"/>
        <v>#REF!</v>
      </c>
      <c r="AC18" s="239" t="e">
        <f t="shared" si="2"/>
        <v>#REF!</v>
      </c>
      <c r="AF18" s="239" t="e">
        <f t="shared" si="3"/>
        <v>#REF!</v>
      </c>
      <c r="AI18" s="239" t="e">
        <f t="shared" si="4"/>
        <v>#REF!</v>
      </c>
      <c r="AL18" s="239" t="e">
        <f t="shared" si="5"/>
        <v>#REF!</v>
      </c>
    </row>
    <row r="19" spans="1:38" ht="24" customHeight="1" x14ac:dyDescent="0.25">
      <c r="A19" s="359" t="s">
        <v>2</v>
      </c>
      <c r="B19" s="360" t="s">
        <v>5</v>
      </c>
      <c r="C19" s="361" t="s">
        <v>19</v>
      </c>
      <c r="D19" s="362" t="s">
        <v>13</v>
      </c>
      <c r="E19" s="363" t="s">
        <v>8</v>
      </c>
      <c r="F19" s="364" t="e">
        <f>#REF!</f>
        <v>#REF!</v>
      </c>
      <c r="I19" s="228"/>
      <c r="J19" s="228"/>
      <c r="K19" s="228"/>
      <c r="L19" s="228"/>
      <c r="M19" s="228"/>
      <c r="N19" s="228"/>
      <c r="O19" s="228"/>
      <c r="P19" s="228"/>
      <c r="Q19" s="228"/>
      <c r="R19" s="228"/>
      <c r="V19" s="368"/>
      <c r="W19" s="369"/>
      <c r="Z19" s="369"/>
      <c r="AC19" s="369"/>
      <c r="AF19" s="369"/>
      <c r="AI19" s="369"/>
      <c r="AL19" s="369"/>
    </row>
    <row r="20" spans="1:38" ht="24" customHeight="1" thickBot="1" x14ac:dyDescent="0.3">
      <c r="A20" s="219" t="s">
        <v>216</v>
      </c>
      <c r="B20" s="220" t="s">
        <v>5</v>
      </c>
      <c r="C20" s="221" t="s">
        <v>19</v>
      </c>
      <c r="D20" s="222" t="s">
        <v>215</v>
      </c>
      <c r="E20" s="223" t="s">
        <v>8</v>
      </c>
      <c r="F20" s="224" t="e">
        <f>#REF!</f>
        <v>#REF!</v>
      </c>
      <c r="I20" s="228"/>
      <c r="J20" s="228"/>
      <c r="K20" s="228"/>
      <c r="L20" s="228"/>
      <c r="M20" s="228"/>
      <c r="N20" s="228"/>
      <c r="O20" s="228"/>
      <c r="P20" s="228"/>
      <c r="Q20" s="228"/>
      <c r="R20" s="228"/>
      <c r="V20" s="212" t="s">
        <v>32</v>
      </c>
      <c r="W20" s="240" t="e">
        <f>IF($J$4="I",W9,IF($J$4="II",X9,IF($J$4="III",Y9,0)))</f>
        <v>#REF!</v>
      </c>
      <c r="Z20" s="240" t="e">
        <f>IF($J$4="I",Z9,IF($J$4="II",AA9,IF($J$4="III",AB9,0)))</f>
        <v>#REF!</v>
      </c>
      <c r="AC20" s="240" t="e">
        <f>IF($J$4="I",AC9,IF($J$4="II",AD9,IF($J$4="III",AE9,0)))</f>
        <v>#REF!</v>
      </c>
      <c r="AF20" s="240" t="e">
        <f>IF($J$4="I",AF9,IF($J$4="II",AG9,IF($J$4="III",AH9,0)))</f>
        <v>#REF!</v>
      </c>
      <c r="AI20" s="240" t="e">
        <f>IF($J$4="I",AI9,IF($J$4="II",AJ9,IF($J$4="III",AK9,0)))</f>
        <v>#REF!</v>
      </c>
      <c r="AL20" s="240" t="e">
        <f>IF($J$4="I",AL9,IF($J$4="II",AM9,IF($J$4="III",AN9,0)))</f>
        <v>#REF!</v>
      </c>
    </row>
    <row r="21" spans="1:38" ht="7.5" customHeight="1" thickBot="1" x14ac:dyDescent="0.3">
      <c r="I21" s="228"/>
      <c r="J21" s="228"/>
      <c r="K21" s="228"/>
      <c r="L21" s="228"/>
      <c r="M21" s="228"/>
      <c r="N21" s="228"/>
      <c r="O21" s="228"/>
      <c r="P21" s="228"/>
      <c r="Q21" s="228"/>
      <c r="R21" s="228"/>
    </row>
    <row r="22" spans="1:38" ht="20.25" customHeight="1" thickBot="1" x14ac:dyDescent="0.3">
      <c r="A22" s="143" t="s">
        <v>14</v>
      </c>
      <c r="B22" s="446" t="s">
        <v>7</v>
      </c>
      <c r="C22" s="447"/>
      <c r="D22" s="447"/>
      <c r="E22" s="447"/>
      <c r="F22" s="448"/>
      <c r="I22" s="228"/>
      <c r="J22" s="228"/>
      <c r="K22" s="228"/>
      <c r="L22" s="228"/>
      <c r="M22" s="228"/>
      <c r="N22" s="228"/>
      <c r="O22" s="228"/>
      <c r="P22" s="228"/>
      <c r="Q22" s="228"/>
      <c r="R22" s="228"/>
      <c r="V22" s="225" t="s">
        <v>51</v>
      </c>
      <c r="W22" s="226" t="s">
        <v>53</v>
      </c>
    </row>
    <row r="23" spans="1:38" ht="24" customHeight="1" thickTop="1" thickBot="1" x14ac:dyDescent="0.3">
      <c r="A23" s="443" t="s">
        <v>15</v>
      </c>
      <c r="B23" s="444"/>
      <c r="C23" s="444"/>
      <c r="D23" s="444"/>
      <c r="E23" s="445"/>
      <c r="F23" s="156" t="e">
        <f>IF(SUM(F25:F29)=0,"",SUM(F25:F29))</f>
        <v>#REF!</v>
      </c>
      <c r="G23" s="157" t="e">
        <f>IF(F23="",0,1)</f>
        <v>#REF!</v>
      </c>
      <c r="H23" s="231" t="e">
        <f>F23</f>
        <v>#REF!</v>
      </c>
      <c r="I23" s="232" t="s">
        <v>29</v>
      </c>
      <c r="J23" s="160" t="s">
        <v>57</v>
      </c>
      <c r="K23" s="161" t="s">
        <v>63</v>
      </c>
      <c r="L23" s="162" t="s">
        <v>56</v>
      </c>
      <c r="M23" s="163" t="s">
        <v>30</v>
      </c>
      <c r="N23" s="163" t="s">
        <v>31</v>
      </c>
      <c r="O23" s="164" t="s">
        <v>32</v>
      </c>
      <c r="P23" s="165" t="s">
        <v>34</v>
      </c>
      <c r="Q23" s="166" t="s">
        <v>35</v>
      </c>
      <c r="R23" s="167" t="s">
        <v>62</v>
      </c>
      <c r="V23" s="225" t="s">
        <v>52</v>
      </c>
      <c r="W23" s="226" t="s">
        <v>54</v>
      </c>
    </row>
    <row r="24" spans="1:38" ht="27.75" customHeight="1" thickTop="1" thickBot="1" x14ac:dyDescent="0.3">
      <c r="A24" s="175" t="s">
        <v>10</v>
      </c>
      <c r="B24" s="462" t="s">
        <v>3</v>
      </c>
      <c r="C24" s="463"/>
      <c r="D24" s="463"/>
      <c r="E24" s="463"/>
      <c r="F24" s="176" t="s">
        <v>6</v>
      </c>
      <c r="G24" s="234"/>
      <c r="H24" s="235"/>
      <c r="I24" s="179" t="e">
        <f>IF(F23="",0,IF(F23&gt;$AI$1,$AL$13,IF(F23&gt;$AF$1,$AI$13,IF(F23&gt;$AC$1,$AF$13,IF(F23&gt;$Z$1,$AC$13,IF(F23&gt;$W$1,$Z$13,IF(F23=0,0,$W$13)))))))</f>
        <v>#REF!</v>
      </c>
      <c r="J24" s="179" t="e">
        <f>IF(F23="",0,IF(F23&gt;$AI$1,$AL$14,IF(F23&gt;$AF$1,$AI$14,IF(F23&gt;$AC$1,$AF$14,IF(F23&gt;$Z$1,$AC$14,IF(F23&gt;$W$1,$Z$14,IF(F23=0,0,$W$14)))))))</f>
        <v>#REF!</v>
      </c>
      <c r="K24" s="179" t="e">
        <f>IF(F23="",0,IF(F23&gt;$AI$1,$AL$15,IF(F23&gt;$AF$1,$AI$15,IF(F23&gt;$AC$1,$AF$15,IF(F23&gt;$Z$1,$AC$15,IF(F23&gt;$W$1,$Z$15,IF(F23=0,0,$W$15)))))))</f>
        <v>#REF!</v>
      </c>
      <c r="L24" s="180" t="e">
        <f>IF(F23="",0,IF(F23&gt;$AI$1,$AL$16,IF(F23&gt;$AF$1,$AI$16,IF(F23&gt;$AC$1,$AF$16,IF(F23&gt;$Z$1,$AC$16,IF(F23&gt;$W$1,$Z$16,IF(F23=0,0,$W$16)))))))</f>
        <v>#REF!</v>
      </c>
      <c r="M24" s="180" t="e">
        <f>IF(F23="",0,IF(F23&gt;$AI$1,$AL$17,IF(F23&gt;$AF$1,$AI$17,IF(F23&gt;$AC$1,$AF$17,IF(F23&gt;$Z$1,$AC$17,IF(F23&gt;$W$1,$Z$17,IF(F23=0,0,$W$17)))))))</f>
        <v>#REF!</v>
      </c>
      <c r="N24" s="180" t="e">
        <f>IF(F23="",0,IF(F23&gt;$AI$1,$AL$18,IF(F23&gt;$AF$1,$AI$18,IF(F23&gt;$AC$1,$AF$18,IF(F23&gt;$Z$1,$AC$18,IF(F23&gt;$W$1,$Z$18,IF(F23=0,0,$W$18)))))))</f>
        <v>#REF!</v>
      </c>
      <c r="O24" s="181" t="e">
        <f>IF(F23="",0,IF(F23&gt;$AI$1,$AL$20,IF(F23&gt;$AF$1,$AI$20,IF(F23&gt;$AC$1,$AF$20,IF(F23&gt;$Z$1,$AC$20,IF(F23&gt;$W$1,$Z$20,IF(F23=0,0,$W$20)))))))</f>
        <v>#REF!</v>
      </c>
      <c r="P24" s="182" t="e">
        <f>IF(SUM(F26:F29)&gt;1000000,H23*0.12%,0)</f>
        <v>#REF!</v>
      </c>
      <c r="Q24" s="180" t="e">
        <f>IF(SUM(F26:F29)&gt;1000000,H23*0.095%,0)</f>
        <v>#REF!</v>
      </c>
      <c r="R24" s="183" t="e">
        <f>IF(F27&gt;3000000,2*$U$1,IF(F27&gt;100000,$U$1,0))</f>
        <v>#REF!</v>
      </c>
      <c r="V24" s="225" t="s">
        <v>58</v>
      </c>
      <c r="W24" s="226" t="s">
        <v>59</v>
      </c>
    </row>
    <row r="25" spans="1:38" ht="24" customHeight="1" x14ac:dyDescent="0.25">
      <c r="A25" s="191" t="s">
        <v>73</v>
      </c>
      <c r="B25" s="192" t="s">
        <v>4</v>
      </c>
      <c r="C25" s="193" t="s">
        <v>20</v>
      </c>
      <c r="D25" s="194" t="s">
        <v>8</v>
      </c>
      <c r="E25" s="237" t="s">
        <v>18</v>
      </c>
      <c r="F25" s="196" t="e">
        <f>#REF!</f>
        <v>#REF!</v>
      </c>
      <c r="G25" s="197"/>
      <c r="H25" s="198"/>
      <c r="I25" s="199"/>
      <c r="J25" s="199"/>
      <c r="K25" s="199"/>
      <c r="L25" s="199"/>
      <c r="M25" s="199"/>
      <c r="N25" s="199"/>
      <c r="O25" s="199"/>
      <c r="P25" s="199"/>
      <c r="Q25" s="199"/>
      <c r="R25" s="199"/>
    </row>
    <row r="26" spans="1:38" ht="24" customHeight="1" x14ac:dyDescent="0.25">
      <c r="A26" s="191" t="s">
        <v>1</v>
      </c>
      <c r="B26" s="192" t="s">
        <v>5</v>
      </c>
      <c r="C26" s="193" t="s">
        <v>20</v>
      </c>
      <c r="D26" s="194" t="s">
        <v>11</v>
      </c>
      <c r="E26" s="208" t="s">
        <v>8</v>
      </c>
      <c r="F26" s="196" t="e">
        <f>#REF!</f>
        <v>#REF!</v>
      </c>
      <c r="I26" s="228"/>
      <c r="J26" s="228"/>
      <c r="K26" s="228"/>
      <c r="L26" s="228"/>
      <c r="M26" s="228"/>
      <c r="N26" s="228"/>
      <c r="O26" s="228"/>
      <c r="P26" s="228"/>
      <c r="Q26" s="228"/>
      <c r="R26" s="228"/>
    </row>
    <row r="27" spans="1:38" ht="24" customHeight="1" x14ac:dyDescent="0.25">
      <c r="A27" s="191" t="s">
        <v>17</v>
      </c>
      <c r="B27" s="192" t="s">
        <v>5</v>
      </c>
      <c r="C27" s="193" t="s">
        <v>20</v>
      </c>
      <c r="D27" s="194" t="s">
        <v>12</v>
      </c>
      <c r="E27" s="208" t="s">
        <v>8</v>
      </c>
      <c r="F27" s="196" t="e">
        <f>#REF!</f>
        <v>#REF!</v>
      </c>
      <c r="I27" s="228"/>
      <c r="J27" s="228"/>
      <c r="K27" s="228"/>
      <c r="L27" s="228"/>
      <c r="M27" s="228"/>
      <c r="N27" s="228"/>
      <c r="O27" s="228"/>
      <c r="P27" s="228"/>
      <c r="Q27" s="228"/>
      <c r="R27" s="228"/>
    </row>
    <row r="28" spans="1:38" ht="24" customHeight="1" x14ac:dyDescent="0.25">
      <c r="A28" s="359" t="s">
        <v>2</v>
      </c>
      <c r="B28" s="360" t="s">
        <v>5</v>
      </c>
      <c r="C28" s="361" t="s">
        <v>20</v>
      </c>
      <c r="D28" s="362" t="s">
        <v>13</v>
      </c>
      <c r="E28" s="363" t="s">
        <v>8</v>
      </c>
      <c r="F28" s="364" t="e">
        <f>#REF!</f>
        <v>#REF!</v>
      </c>
      <c r="I28" s="228"/>
      <c r="J28" s="228"/>
      <c r="K28" s="228"/>
      <c r="L28" s="228"/>
      <c r="M28" s="228"/>
      <c r="N28" s="228"/>
      <c r="O28" s="228"/>
      <c r="P28" s="228"/>
      <c r="Q28" s="228"/>
      <c r="R28" s="228"/>
    </row>
    <row r="29" spans="1:38" ht="24" customHeight="1" thickBot="1" x14ac:dyDescent="0.3">
      <c r="A29" s="219" t="s">
        <v>216</v>
      </c>
      <c r="B29" s="220" t="s">
        <v>5</v>
      </c>
      <c r="C29" s="221" t="s">
        <v>20</v>
      </c>
      <c r="D29" s="222" t="s">
        <v>215</v>
      </c>
      <c r="E29" s="223" t="s">
        <v>8</v>
      </c>
      <c r="F29" s="224" t="e">
        <f>#REF!</f>
        <v>#REF!</v>
      </c>
      <c r="I29" s="228"/>
      <c r="J29" s="228"/>
      <c r="K29" s="228"/>
      <c r="L29" s="228"/>
      <c r="M29" s="228"/>
      <c r="N29" s="228"/>
      <c r="O29" s="228"/>
      <c r="P29" s="228"/>
      <c r="Q29" s="228"/>
      <c r="R29" s="228"/>
    </row>
    <row r="30" spans="1:38" ht="7.5" customHeight="1" thickBot="1" x14ac:dyDescent="0.3">
      <c r="I30" s="228"/>
      <c r="J30" s="228"/>
      <c r="K30" s="228"/>
      <c r="L30" s="228"/>
      <c r="M30" s="228"/>
      <c r="N30" s="228"/>
      <c r="O30" s="228"/>
      <c r="P30" s="228"/>
      <c r="Q30" s="228"/>
      <c r="R30" s="228"/>
    </row>
    <row r="31" spans="1:38" ht="20.25" customHeight="1" thickBot="1" x14ac:dyDescent="0.3">
      <c r="A31" s="143" t="s">
        <v>14</v>
      </c>
      <c r="B31" s="456" t="s">
        <v>7</v>
      </c>
      <c r="C31" s="457"/>
      <c r="D31" s="457"/>
      <c r="E31" s="457"/>
      <c r="F31" s="458"/>
      <c r="I31" s="228"/>
      <c r="J31" s="228"/>
      <c r="K31" s="228"/>
      <c r="L31" s="228"/>
      <c r="M31" s="228"/>
      <c r="N31" s="228"/>
      <c r="O31" s="228"/>
      <c r="P31" s="228"/>
      <c r="Q31" s="228"/>
      <c r="R31" s="228"/>
    </row>
    <row r="32" spans="1:38" ht="24" customHeight="1" thickTop="1" thickBot="1" x14ac:dyDescent="0.3">
      <c r="A32" s="459" t="s">
        <v>15</v>
      </c>
      <c r="B32" s="460"/>
      <c r="C32" s="460"/>
      <c r="D32" s="460"/>
      <c r="E32" s="461"/>
      <c r="F32" s="156" t="e">
        <f>IF(SUM(F34:F38)=0,"",SUM(F34:F38))</f>
        <v>#REF!</v>
      </c>
      <c r="G32" s="157" t="e">
        <f>IF(F32="",0,1)</f>
        <v>#REF!</v>
      </c>
      <c r="H32" s="231" t="e">
        <f>F32</f>
        <v>#REF!</v>
      </c>
      <c r="I32" s="232" t="s">
        <v>29</v>
      </c>
      <c r="J32" s="160" t="s">
        <v>57</v>
      </c>
      <c r="K32" s="161" t="s">
        <v>63</v>
      </c>
      <c r="L32" s="162" t="s">
        <v>56</v>
      </c>
      <c r="M32" s="163" t="s">
        <v>30</v>
      </c>
      <c r="N32" s="163" t="s">
        <v>31</v>
      </c>
      <c r="O32" s="164" t="s">
        <v>32</v>
      </c>
      <c r="P32" s="165" t="s">
        <v>34</v>
      </c>
      <c r="Q32" s="166" t="s">
        <v>35</v>
      </c>
      <c r="R32" s="167" t="s">
        <v>62</v>
      </c>
    </row>
    <row r="33" spans="1:18" ht="27.75" customHeight="1" thickTop="1" thickBot="1" x14ac:dyDescent="0.3">
      <c r="A33" s="175" t="s">
        <v>10</v>
      </c>
      <c r="B33" s="453" t="s">
        <v>3</v>
      </c>
      <c r="C33" s="454"/>
      <c r="D33" s="454"/>
      <c r="E33" s="455"/>
      <c r="F33" s="176" t="s">
        <v>6</v>
      </c>
      <c r="G33" s="234"/>
      <c r="H33" s="235"/>
      <c r="I33" s="179" t="e">
        <f>IF(F32="",0,IF(F32&gt;$AI$1,$AL$13,IF(F32&gt;$AF$1,$AI$13,IF(F32&gt;$AC$1,$AF$13,IF(F32&gt;$Z$1,$AC$13,IF(F32&gt;$W$1,$Z$13,IF(F32=0,0,$W$13)))))))</f>
        <v>#REF!</v>
      </c>
      <c r="J33" s="179" t="e">
        <f>IF(F32="",0,IF(F32&gt;$AI$1,$AL$14,IF(F32&gt;$AF$1,$AI$14,IF(F32&gt;$AC$1,$AF$14,IF(F32&gt;$Z$1,$AC$14,IF(F32&gt;$W$1,$Z$14,IF(F32=0,0,$W$14)))))))</f>
        <v>#REF!</v>
      </c>
      <c r="K33" s="179" t="e">
        <f>IF(F32="",0,IF(F32&gt;$AI$1,$AL$15,IF(F32&gt;$AF$1,$AI$15,IF(F32&gt;$AC$1,$AF$15,IF(F32&gt;$Z$1,$AC$15,IF(F32&gt;$W$1,$Z$15,IF(F32=0,0,$W$15)))))))</f>
        <v>#REF!</v>
      </c>
      <c r="L33" s="180" t="e">
        <f>IF(F32="",0,IF(F32&gt;$AI$1,$AL$16,IF(F32&gt;$AF$1,$AI$16,IF(F32&gt;$AC$1,$AF$16,IF(F32&gt;$Z$1,$AC$16,IF(F32&gt;$W$1,$Z$16,IF(F32=0,0,$W$16)))))))</f>
        <v>#REF!</v>
      </c>
      <c r="M33" s="180" t="e">
        <f>IF(F32="",0,IF(F32&gt;$AI$1,$AL$17,IF(F32&gt;$AF$1,$AI$17,IF(F32&gt;$AC$1,$AF$17,IF(F32&gt;$Z$1,$AC$17,IF(F32&gt;$W$1,$Z$17,IF(F32=0,0,$W$17)))))))</f>
        <v>#REF!</v>
      </c>
      <c r="N33" s="180" t="e">
        <f>IF(F32="",0,IF(F32&gt;$AI$1,$AL$18,IF(F32&gt;$AF$1,$AI$18,IF(F32&gt;$AC$1,$AF$18,IF(F32&gt;$Z$1,$AC$18,IF(F32&gt;$W$1,$Z$18,IF(F32=0,0,$W$18)))))))</f>
        <v>#REF!</v>
      </c>
      <c r="O33" s="181" t="e">
        <f>IF(F32="",0,IF(F32&gt;$AI$1,$AL$20,IF(F32&gt;$AF$1,$AI$20,IF(F32&gt;$AC$1,$AF$20,IF(F32&gt;$Z$1,$AC$20,IF(F32&gt;$W$1,$Z$20,IF(F32=0,0,$W$20)))))))</f>
        <v>#REF!</v>
      </c>
      <c r="P33" s="182" t="e">
        <f>IF(SUM(F35:F38)&gt;1000000,H32*0.12%,0)</f>
        <v>#REF!</v>
      </c>
      <c r="Q33" s="180" t="e">
        <f>IF(SUM(F35:F38)&gt;1000000,H32*0.095%,0)</f>
        <v>#REF!</v>
      </c>
      <c r="R33" s="183" t="e">
        <f>IF(F36&gt;3000000,2*$U$1,IF(F36&gt;100000,$U$1,0))</f>
        <v>#REF!</v>
      </c>
    </row>
    <row r="34" spans="1:18" ht="24" customHeight="1" x14ac:dyDescent="0.25">
      <c r="A34" s="191" t="s">
        <v>73</v>
      </c>
      <c r="B34" s="192" t="s">
        <v>4</v>
      </c>
      <c r="C34" s="193" t="s">
        <v>21</v>
      </c>
      <c r="D34" s="194" t="s">
        <v>8</v>
      </c>
      <c r="E34" s="237" t="s">
        <v>18</v>
      </c>
      <c r="F34" s="196" t="e">
        <f>#REF!</f>
        <v>#REF!</v>
      </c>
      <c r="G34" s="197"/>
      <c r="H34" s="198"/>
      <c r="I34" s="199"/>
      <c r="J34" s="199"/>
      <c r="K34" s="199"/>
      <c r="L34" s="199"/>
      <c r="M34" s="199"/>
      <c r="N34" s="199"/>
      <c r="O34" s="199"/>
      <c r="P34" s="199"/>
      <c r="Q34" s="199"/>
      <c r="R34" s="199"/>
    </row>
    <row r="35" spans="1:18" ht="24" customHeight="1" x14ac:dyDescent="0.25">
      <c r="A35" s="191" t="s">
        <v>1</v>
      </c>
      <c r="B35" s="192" t="s">
        <v>5</v>
      </c>
      <c r="C35" s="193" t="s">
        <v>21</v>
      </c>
      <c r="D35" s="194" t="s">
        <v>11</v>
      </c>
      <c r="E35" s="208" t="s">
        <v>8</v>
      </c>
      <c r="F35" s="196" t="e">
        <f>#REF!</f>
        <v>#REF!</v>
      </c>
      <c r="I35" s="228"/>
      <c r="J35" s="228"/>
      <c r="K35" s="228"/>
      <c r="L35" s="228"/>
      <c r="M35" s="228"/>
      <c r="N35" s="228"/>
      <c r="O35" s="228"/>
      <c r="P35" s="228"/>
      <c r="Q35" s="228"/>
      <c r="R35" s="228"/>
    </row>
    <row r="36" spans="1:18" ht="24" customHeight="1" x14ac:dyDescent="0.25">
      <c r="A36" s="191" t="s">
        <v>17</v>
      </c>
      <c r="B36" s="192" t="s">
        <v>5</v>
      </c>
      <c r="C36" s="193" t="s">
        <v>21</v>
      </c>
      <c r="D36" s="194" t="s">
        <v>12</v>
      </c>
      <c r="E36" s="208" t="s">
        <v>8</v>
      </c>
      <c r="F36" s="196" t="e">
        <f>#REF!</f>
        <v>#REF!</v>
      </c>
      <c r="I36" s="228"/>
      <c r="J36" s="228"/>
      <c r="K36" s="228"/>
      <c r="L36" s="228"/>
      <c r="M36" s="228"/>
      <c r="N36" s="228"/>
      <c r="O36" s="228"/>
      <c r="P36" s="228"/>
      <c r="Q36" s="228"/>
      <c r="R36" s="228"/>
    </row>
    <row r="37" spans="1:18" ht="24" customHeight="1" x14ac:dyDescent="0.25">
      <c r="A37" s="359" t="s">
        <v>2</v>
      </c>
      <c r="B37" s="360" t="s">
        <v>5</v>
      </c>
      <c r="C37" s="361" t="s">
        <v>21</v>
      </c>
      <c r="D37" s="362" t="s">
        <v>13</v>
      </c>
      <c r="E37" s="363" t="s">
        <v>8</v>
      </c>
      <c r="F37" s="364" t="e">
        <f>#REF!</f>
        <v>#REF!</v>
      </c>
      <c r="I37" s="228"/>
      <c r="J37" s="228"/>
      <c r="K37" s="228"/>
      <c r="L37" s="228"/>
      <c r="M37" s="228"/>
      <c r="N37" s="228"/>
      <c r="O37" s="228"/>
      <c r="P37" s="228"/>
      <c r="Q37" s="228"/>
      <c r="R37" s="228"/>
    </row>
    <row r="38" spans="1:18" ht="24" customHeight="1" thickBot="1" x14ac:dyDescent="0.3">
      <c r="A38" s="219" t="s">
        <v>216</v>
      </c>
      <c r="B38" s="220" t="s">
        <v>5</v>
      </c>
      <c r="C38" s="221" t="s">
        <v>21</v>
      </c>
      <c r="D38" s="222" t="s">
        <v>215</v>
      </c>
      <c r="E38" s="223" t="s">
        <v>8</v>
      </c>
      <c r="F38" s="224" t="e">
        <f>#REF!</f>
        <v>#REF!</v>
      </c>
      <c r="I38" s="228"/>
      <c r="J38" s="228"/>
      <c r="K38" s="228"/>
      <c r="L38" s="228"/>
      <c r="M38" s="228"/>
      <c r="N38" s="228"/>
      <c r="O38" s="228"/>
      <c r="P38" s="228"/>
      <c r="Q38" s="228"/>
      <c r="R38" s="228"/>
    </row>
    <row r="39" spans="1:18" ht="7.5" customHeight="1" thickBot="1" x14ac:dyDescent="0.3">
      <c r="I39" s="228"/>
      <c r="J39" s="228"/>
      <c r="K39" s="228"/>
      <c r="L39" s="228"/>
      <c r="M39" s="228"/>
      <c r="N39" s="228"/>
      <c r="O39" s="228"/>
      <c r="P39" s="228"/>
      <c r="Q39" s="228"/>
      <c r="R39" s="228"/>
    </row>
    <row r="40" spans="1:18" ht="20.25" customHeight="1" thickBot="1" x14ac:dyDescent="0.3">
      <c r="A40" s="143" t="s">
        <v>14</v>
      </c>
      <c r="B40" s="456" t="s">
        <v>7</v>
      </c>
      <c r="C40" s="457"/>
      <c r="D40" s="457"/>
      <c r="E40" s="457"/>
      <c r="F40" s="458"/>
      <c r="I40" s="228"/>
      <c r="J40" s="228"/>
      <c r="K40" s="228"/>
      <c r="L40" s="228"/>
      <c r="M40" s="228"/>
      <c r="N40" s="228"/>
      <c r="O40" s="228"/>
      <c r="P40" s="228"/>
      <c r="Q40" s="228"/>
      <c r="R40" s="228"/>
    </row>
    <row r="41" spans="1:18" ht="24" customHeight="1" thickTop="1" thickBot="1" x14ac:dyDescent="0.3">
      <c r="A41" s="459" t="s">
        <v>15</v>
      </c>
      <c r="B41" s="460"/>
      <c r="C41" s="460"/>
      <c r="D41" s="460"/>
      <c r="E41" s="461"/>
      <c r="F41" s="156" t="e">
        <f>IF(SUM(F43:F47)=0,"",SUM(F43:F47))</f>
        <v>#REF!</v>
      </c>
      <c r="G41" s="157" t="e">
        <f>IF(F41="",0,1)</f>
        <v>#REF!</v>
      </c>
      <c r="H41" s="231" t="e">
        <f>F41</f>
        <v>#REF!</v>
      </c>
      <c r="I41" s="232" t="s">
        <v>29</v>
      </c>
      <c r="J41" s="160" t="s">
        <v>57</v>
      </c>
      <c r="K41" s="161" t="s">
        <v>63</v>
      </c>
      <c r="L41" s="162" t="s">
        <v>56</v>
      </c>
      <c r="M41" s="163" t="s">
        <v>30</v>
      </c>
      <c r="N41" s="163" t="s">
        <v>31</v>
      </c>
      <c r="O41" s="164" t="s">
        <v>32</v>
      </c>
      <c r="P41" s="165" t="s">
        <v>34</v>
      </c>
      <c r="Q41" s="166" t="s">
        <v>35</v>
      </c>
      <c r="R41" s="167" t="s">
        <v>62</v>
      </c>
    </row>
    <row r="42" spans="1:18" ht="27.75" customHeight="1" thickTop="1" thickBot="1" x14ac:dyDescent="0.3">
      <c r="A42" s="175" t="s">
        <v>10</v>
      </c>
      <c r="B42" s="453" t="s">
        <v>3</v>
      </c>
      <c r="C42" s="454"/>
      <c r="D42" s="454"/>
      <c r="E42" s="455"/>
      <c r="F42" s="176" t="s">
        <v>6</v>
      </c>
      <c r="G42" s="234"/>
      <c r="H42" s="235"/>
      <c r="I42" s="179" t="e">
        <f>IF(F41="",0,IF(F41&gt;$AI$1,$AL$13,IF(F41&gt;$AF$1,$AI$13,IF(F41&gt;$AC$1,$AF$13,IF(F41&gt;$Z$1,$AC$13,IF(F41&gt;$W$1,$Z$13,IF(F41=0,0,$W$13)))))))</f>
        <v>#REF!</v>
      </c>
      <c r="J42" s="179" t="e">
        <f>IF(F41="",0,IF(F41&gt;$AI$1,$AL$14,IF(F41&gt;$AF$1,$AI$14,IF(F41&gt;$AC$1,$AF$14,IF(F41&gt;$Z$1,$AC$14,IF(F41&gt;$W$1,$Z$14,IF(F41=0,0,$W$14)))))))</f>
        <v>#REF!</v>
      </c>
      <c r="K42" s="179" t="e">
        <f>IF(F41="",0,IF(F41&gt;$AI$1,$AL$15,IF(F41&gt;$AF$1,$AI$15,IF(F41&gt;$AC$1,$AF$15,IF(F41&gt;$Z$1,$AC$15,IF(F41&gt;$W$1,$Z$15,IF(F41=0,0,$W$15)))))))</f>
        <v>#REF!</v>
      </c>
      <c r="L42" s="180" t="e">
        <f>IF(F41="",0,IF(F41&gt;$AI$1,$AL$16,IF(F41&gt;$AF$1,$AI$16,IF(F41&gt;$AC$1,$AF$16,IF(F41&gt;$Z$1,$AC$16,IF(F41&gt;$W$1,$Z$16,IF(F41=0,0,$W$16)))))))</f>
        <v>#REF!</v>
      </c>
      <c r="M42" s="180" t="e">
        <f>IF(F41="",0,IF(F41&gt;$AI$1,$AL$17,IF(F41&gt;$AF$1,$AI$17,IF(F41&gt;$AC$1,$AF$17,IF(F41&gt;$Z$1,$AC$17,IF(F41&gt;$W$1,$Z$17,IF(F41=0,0,$W$17)))))))</f>
        <v>#REF!</v>
      </c>
      <c r="N42" s="180" t="e">
        <f>IF(F41="",0,IF(F41&gt;$AI$1,$AL$18,IF(F41&gt;$AF$1,$AI$18,IF(F41&gt;$AC$1,$AF$18,IF(F41&gt;$Z$1,$AC$18,IF(F41&gt;$W$1,$Z$18,IF(F41=0,0,$W$18)))))))</f>
        <v>#REF!</v>
      </c>
      <c r="O42" s="181" t="e">
        <f>IF(F41="",0,IF(F41&gt;$AI$1,$AL$20,IF(F41&gt;$AF$1,$AI$20,IF(F41&gt;$AC$1,$AF$20,IF(F41&gt;$Z$1,$AC$20,IF(F41&gt;$W$1,$Z$20,IF(F41=0,0,$W$20)))))))</f>
        <v>#REF!</v>
      </c>
      <c r="P42" s="182" t="e">
        <f>IF(SUM(F44:F47)&gt;1000000,H41*0.12%,0)</f>
        <v>#REF!</v>
      </c>
      <c r="Q42" s="180" t="e">
        <f>IF(SUM(F44:F47)&gt;1000000,H41*0.095%,0)</f>
        <v>#REF!</v>
      </c>
      <c r="R42" s="183" t="e">
        <f>IF(F45&gt;3000000,2*$U$1,IF(F45&gt;100000,$U$1,0))</f>
        <v>#REF!</v>
      </c>
    </row>
    <row r="43" spans="1:18" ht="24" customHeight="1" x14ac:dyDescent="0.25">
      <c r="A43" s="191" t="s">
        <v>73</v>
      </c>
      <c r="B43" s="192" t="s">
        <v>4</v>
      </c>
      <c r="C43" s="193" t="s">
        <v>22</v>
      </c>
      <c r="D43" s="194" t="s">
        <v>8</v>
      </c>
      <c r="E43" s="237" t="s">
        <v>18</v>
      </c>
      <c r="F43" s="196" t="e">
        <f>#REF!</f>
        <v>#REF!</v>
      </c>
      <c r="G43" s="197"/>
      <c r="H43" s="198"/>
      <c r="I43" s="199"/>
      <c r="J43" s="199"/>
      <c r="K43" s="199"/>
      <c r="L43" s="199"/>
      <c r="M43" s="199"/>
      <c r="N43" s="199"/>
      <c r="O43" s="199"/>
      <c r="P43" s="199"/>
      <c r="Q43" s="199"/>
      <c r="R43" s="199"/>
    </row>
    <row r="44" spans="1:18" ht="24" customHeight="1" x14ac:dyDescent="0.25">
      <c r="A44" s="191" t="s">
        <v>1</v>
      </c>
      <c r="B44" s="192" t="s">
        <v>5</v>
      </c>
      <c r="C44" s="193" t="s">
        <v>22</v>
      </c>
      <c r="D44" s="194" t="s">
        <v>11</v>
      </c>
      <c r="E44" s="208" t="s">
        <v>8</v>
      </c>
      <c r="F44" s="196" t="e">
        <f>#REF!</f>
        <v>#REF!</v>
      </c>
      <c r="I44" s="228"/>
      <c r="J44" s="228"/>
      <c r="K44" s="228"/>
      <c r="L44" s="228"/>
      <c r="M44" s="228"/>
      <c r="N44" s="228"/>
      <c r="O44" s="228"/>
      <c r="P44" s="228"/>
      <c r="Q44" s="228"/>
      <c r="R44" s="228"/>
    </row>
    <row r="45" spans="1:18" ht="24" customHeight="1" x14ac:dyDescent="0.25">
      <c r="A45" s="191" t="s">
        <v>17</v>
      </c>
      <c r="B45" s="192" t="s">
        <v>5</v>
      </c>
      <c r="C45" s="193" t="s">
        <v>22</v>
      </c>
      <c r="D45" s="194" t="s">
        <v>12</v>
      </c>
      <c r="E45" s="208" t="s">
        <v>8</v>
      </c>
      <c r="F45" s="196" t="e">
        <f>#REF!</f>
        <v>#REF!</v>
      </c>
      <c r="I45" s="228"/>
      <c r="J45" s="228"/>
      <c r="K45" s="228"/>
      <c r="L45" s="228"/>
      <c r="M45" s="228"/>
      <c r="N45" s="228"/>
      <c r="O45" s="228"/>
      <c r="P45" s="228"/>
      <c r="Q45" s="228"/>
      <c r="R45" s="228"/>
    </row>
    <row r="46" spans="1:18" ht="24" customHeight="1" x14ac:dyDescent="0.25">
      <c r="A46" s="359" t="s">
        <v>2</v>
      </c>
      <c r="B46" s="360" t="s">
        <v>5</v>
      </c>
      <c r="C46" s="361" t="s">
        <v>22</v>
      </c>
      <c r="D46" s="362" t="s">
        <v>13</v>
      </c>
      <c r="E46" s="363" t="s">
        <v>8</v>
      </c>
      <c r="F46" s="364" t="e">
        <f>#REF!</f>
        <v>#REF!</v>
      </c>
      <c r="I46" s="228"/>
      <c r="J46" s="228"/>
      <c r="K46" s="228"/>
      <c r="L46" s="228"/>
      <c r="M46" s="228"/>
      <c r="N46" s="228"/>
      <c r="O46" s="228"/>
      <c r="P46" s="228"/>
      <c r="Q46" s="228"/>
      <c r="R46" s="228"/>
    </row>
    <row r="47" spans="1:18" ht="24" customHeight="1" thickBot="1" x14ac:dyDescent="0.3">
      <c r="A47" s="219" t="s">
        <v>216</v>
      </c>
      <c r="B47" s="220" t="s">
        <v>5</v>
      </c>
      <c r="C47" s="221" t="s">
        <v>22</v>
      </c>
      <c r="D47" s="222" t="s">
        <v>215</v>
      </c>
      <c r="E47" s="223" t="s">
        <v>8</v>
      </c>
      <c r="F47" s="224" t="e">
        <f>#REF!</f>
        <v>#REF!</v>
      </c>
      <c r="I47" s="228"/>
      <c r="J47" s="228"/>
      <c r="K47" s="228"/>
      <c r="L47" s="228"/>
      <c r="M47" s="228"/>
      <c r="N47" s="228"/>
      <c r="O47" s="228"/>
      <c r="P47" s="228"/>
      <c r="Q47" s="228"/>
      <c r="R47" s="228"/>
    </row>
    <row r="48" spans="1:18" ht="7.5" customHeight="1" thickBot="1" x14ac:dyDescent="0.3">
      <c r="I48" s="228"/>
      <c r="J48" s="228"/>
      <c r="K48" s="228"/>
      <c r="L48" s="228"/>
      <c r="M48" s="228"/>
      <c r="N48" s="228"/>
      <c r="O48" s="228"/>
      <c r="P48" s="228"/>
      <c r="Q48" s="228"/>
      <c r="R48" s="228"/>
    </row>
    <row r="49" spans="1:18" ht="20.25" customHeight="1" thickBot="1" x14ac:dyDescent="0.3">
      <c r="A49" s="143" t="s">
        <v>14</v>
      </c>
      <c r="B49" s="456" t="s">
        <v>7</v>
      </c>
      <c r="C49" s="457"/>
      <c r="D49" s="457"/>
      <c r="E49" s="457"/>
      <c r="F49" s="458"/>
      <c r="I49" s="228"/>
      <c r="J49" s="228"/>
      <c r="K49" s="228"/>
      <c r="L49" s="228"/>
      <c r="M49" s="228"/>
      <c r="N49" s="228"/>
      <c r="O49" s="228"/>
      <c r="P49" s="228"/>
      <c r="Q49" s="228"/>
      <c r="R49" s="228"/>
    </row>
    <row r="50" spans="1:18" ht="24" customHeight="1" thickTop="1" thickBot="1" x14ac:dyDescent="0.3">
      <c r="A50" s="459" t="s">
        <v>15</v>
      </c>
      <c r="B50" s="460"/>
      <c r="C50" s="460"/>
      <c r="D50" s="460"/>
      <c r="E50" s="461"/>
      <c r="F50" s="156" t="e">
        <f>IF(SUM(F52:F56)=0,"",SUM(F52:F56))</f>
        <v>#REF!</v>
      </c>
      <c r="G50" s="157" t="e">
        <f>IF(F50="",0,1)</f>
        <v>#REF!</v>
      </c>
      <c r="H50" s="231" t="e">
        <f>F50</f>
        <v>#REF!</v>
      </c>
      <c r="I50" s="232" t="s">
        <v>29</v>
      </c>
      <c r="J50" s="160" t="s">
        <v>57</v>
      </c>
      <c r="K50" s="161" t="s">
        <v>63</v>
      </c>
      <c r="L50" s="162" t="s">
        <v>56</v>
      </c>
      <c r="M50" s="163" t="s">
        <v>30</v>
      </c>
      <c r="N50" s="163" t="s">
        <v>31</v>
      </c>
      <c r="O50" s="164" t="s">
        <v>32</v>
      </c>
      <c r="P50" s="165" t="s">
        <v>34</v>
      </c>
      <c r="Q50" s="166" t="s">
        <v>35</v>
      </c>
      <c r="R50" s="167" t="s">
        <v>62</v>
      </c>
    </row>
    <row r="51" spans="1:18" ht="27.75" customHeight="1" thickTop="1" thickBot="1" x14ac:dyDescent="0.3">
      <c r="A51" s="175" t="s">
        <v>10</v>
      </c>
      <c r="B51" s="453" t="s">
        <v>3</v>
      </c>
      <c r="C51" s="454"/>
      <c r="D51" s="454"/>
      <c r="E51" s="455"/>
      <c r="F51" s="176" t="s">
        <v>6</v>
      </c>
      <c r="G51" s="234"/>
      <c r="H51" s="235"/>
      <c r="I51" s="179" t="e">
        <f>IF(F50="",0,IF(F50&gt;$AI$1,$AL$13,IF(F50&gt;$AF$1,$AI$13,IF(F50&gt;$AC$1,$AF$13,IF(F50&gt;$Z$1,$AC$13,IF(F50&gt;$W$1,$Z$13,IF(F50=0,0,$W$13)))))))</f>
        <v>#REF!</v>
      </c>
      <c r="J51" s="179" t="e">
        <f>IF(F50="",0,IF(F50&gt;$AI$1,$AL$14,IF(F50&gt;$AF$1,$AI$14,IF(F50&gt;$AC$1,$AF$14,IF(F50&gt;$Z$1,$AC$14,IF(F50&gt;$W$1,$Z$14,IF(F50=0,0,$W$14)))))))</f>
        <v>#REF!</v>
      </c>
      <c r="K51" s="179" t="e">
        <f>IF(F50="",0,IF(F50&gt;$AI$1,$AL$15,IF(F50&gt;$AF$1,$AI$15,IF(F50&gt;$AC$1,$AF$15,IF(F50&gt;$Z$1,$AC$15,IF(F50&gt;$W$1,$Z$15,IF(F50=0,0,$W$15)))))))</f>
        <v>#REF!</v>
      </c>
      <c r="L51" s="180" t="e">
        <f>IF(F50="",0,IF(F50&gt;$AI$1,$AL$16,IF(F50&gt;$AF$1,$AI$16,IF(F50&gt;$AC$1,$AF$16,IF(F50&gt;$Z$1,$AC$16,IF(F50&gt;$W$1,$Z$16,IF(F50=0,0,$W$16)))))))</f>
        <v>#REF!</v>
      </c>
      <c r="M51" s="180" t="e">
        <f>IF(F50="",0,IF(F50&gt;$AI$1,$AL$17,IF(F50&gt;$AF$1,$AI$17,IF(F50&gt;$AC$1,$AF$17,IF(F50&gt;$Z$1,$AC$17,IF(F50&gt;$W$1,$Z$17,IF(F50=0,0,$W$17)))))))</f>
        <v>#REF!</v>
      </c>
      <c r="N51" s="180" t="e">
        <f>IF(F50="",0,IF(F50&gt;$AI$1,$AL$18,IF(F50&gt;$AF$1,$AI$18,IF(F50&gt;$AC$1,$AF$18,IF(F50&gt;$Z$1,$AC$18,IF(F50&gt;$W$1,$Z$18,IF(F50=0,0,$W$18)))))))</f>
        <v>#REF!</v>
      </c>
      <c r="O51" s="181" t="e">
        <f>IF(F50="",0,IF(F50&gt;$AI$1,$AL$20,IF(F50&gt;$AF$1,$AI$20,IF(F50&gt;$AC$1,$AF$20,IF(F50&gt;$Z$1,$AC$20,IF(F50&gt;$W$1,$Z$20,IF(F50=0,0,$W$20)))))))</f>
        <v>#REF!</v>
      </c>
      <c r="P51" s="182" t="e">
        <f>IF(SUM(F53:F56)&gt;1000000,H50*0.12%,0)</f>
        <v>#REF!</v>
      </c>
      <c r="Q51" s="180" t="e">
        <f>IF(SUM(F53:F56)&gt;1000000,H50*0.095%,0)</f>
        <v>#REF!</v>
      </c>
      <c r="R51" s="183" t="e">
        <f>IF(F54&gt;3000000,2*$U$1,IF(F54&gt;100000,$U$1,0))</f>
        <v>#REF!</v>
      </c>
    </row>
    <row r="52" spans="1:18" ht="24" customHeight="1" x14ac:dyDescent="0.25">
      <c r="A52" s="191" t="s">
        <v>73</v>
      </c>
      <c r="B52" s="192" t="s">
        <v>4</v>
      </c>
      <c r="C52" s="193" t="s">
        <v>23</v>
      </c>
      <c r="D52" s="194" t="s">
        <v>8</v>
      </c>
      <c r="E52" s="237" t="s">
        <v>18</v>
      </c>
      <c r="F52" s="196" t="e">
        <f>#REF!</f>
        <v>#REF!</v>
      </c>
      <c r="G52" s="197"/>
      <c r="H52" s="198"/>
      <c r="I52" s="199"/>
      <c r="J52" s="199"/>
      <c r="K52" s="199"/>
      <c r="L52" s="199"/>
      <c r="M52" s="199"/>
      <c r="N52" s="199"/>
      <c r="O52" s="199"/>
      <c r="P52" s="199"/>
      <c r="Q52" s="199"/>
      <c r="R52" s="199"/>
    </row>
    <row r="53" spans="1:18" ht="24" customHeight="1" x14ac:dyDescent="0.25">
      <c r="A53" s="191" t="s">
        <v>1</v>
      </c>
      <c r="B53" s="192" t="s">
        <v>5</v>
      </c>
      <c r="C53" s="193" t="s">
        <v>23</v>
      </c>
      <c r="D53" s="194" t="s">
        <v>11</v>
      </c>
      <c r="E53" s="208" t="s">
        <v>8</v>
      </c>
      <c r="F53" s="196" t="e">
        <f>#REF!</f>
        <v>#REF!</v>
      </c>
      <c r="I53" s="228"/>
      <c r="J53" s="228"/>
      <c r="K53" s="228"/>
      <c r="L53" s="228"/>
      <c r="M53" s="228"/>
      <c r="N53" s="228"/>
      <c r="O53" s="228"/>
      <c r="P53" s="228"/>
      <c r="Q53" s="228"/>
      <c r="R53" s="228"/>
    </row>
    <row r="54" spans="1:18" ht="24" customHeight="1" x14ac:dyDescent="0.25">
      <c r="A54" s="191" t="s">
        <v>17</v>
      </c>
      <c r="B54" s="192" t="s">
        <v>5</v>
      </c>
      <c r="C54" s="193" t="s">
        <v>23</v>
      </c>
      <c r="D54" s="194" t="s">
        <v>12</v>
      </c>
      <c r="E54" s="208" t="s">
        <v>8</v>
      </c>
      <c r="F54" s="196" t="e">
        <f>#REF!</f>
        <v>#REF!</v>
      </c>
      <c r="I54" s="228"/>
      <c r="J54" s="228"/>
      <c r="K54" s="228"/>
      <c r="L54" s="228"/>
      <c r="M54" s="228"/>
      <c r="N54" s="228"/>
      <c r="O54" s="228"/>
      <c r="P54" s="228"/>
      <c r="Q54" s="228"/>
      <c r="R54" s="228"/>
    </row>
    <row r="55" spans="1:18" ht="24" customHeight="1" x14ac:dyDescent="0.25">
      <c r="A55" s="359" t="s">
        <v>2</v>
      </c>
      <c r="B55" s="360" t="s">
        <v>5</v>
      </c>
      <c r="C55" s="361" t="s">
        <v>23</v>
      </c>
      <c r="D55" s="362" t="s">
        <v>13</v>
      </c>
      <c r="E55" s="363" t="s">
        <v>8</v>
      </c>
      <c r="F55" s="364" t="e">
        <f>#REF!</f>
        <v>#REF!</v>
      </c>
      <c r="I55" s="228"/>
      <c r="J55" s="228"/>
      <c r="K55" s="228"/>
      <c r="L55" s="228"/>
      <c r="M55" s="228"/>
      <c r="N55" s="228"/>
      <c r="O55" s="228"/>
      <c r="P55" s="228"/>
      <c r="Q55" s="228"/>
      <c r="R55" s="228"/>
    </row>
    <row r="56" spans="1:18" ht="24" customHeight="1" thickBot="1" x14ac:dyDescent="0.3">
      <c r="A56" s="219" t="s">
        <v>216</v>
      </c>
      <c r="B56" s="220" t="s">
        <v>5</v>
      </c>
      <c r="C56" s="221" t="s">
        <v>23</v>
      </c>
      <c r="D56" s="222" t="s">
        <v>215</v>
      </c>
      <c r="E56" s="223" t="s">
        <v>8</v>
      </c>
      <c r="F56" s="224" t="e">
        <f>#REF!</f>
        <v>#REF!</v>
      </c>
      <c r="I56" s="228"/>
      <c r="J56" s="228"/>
      <c r="K56" s="228"/>
      <c r="L56" s="228"/>
      <c r="M56" s="228"/>
      <c r="N56" s="228"/>
      <c r="O56" s="228"/>
      <c r="P56" s="228"/>
      <c r="Q56" s="228"/>
      <c r="R56" s="228"/>
    </row>
    <row r="57" spans="1:18" ht="7.5" customHeight="1" thickBot="1" x14ac:dyDescent="0.3">
      <c r="I57" s="228"/>
      <c r="J57" s="228"/>
      <c r="K57" s="228"/>
      <c r="L57" s="228"/>
      <c r="M57" s="228"/>
      <c r="N57" s="228"/>
      <c r="O57" s="228"/>
      <c r="P57" s="228"/>
      <c r="Q57" s="228"/>
      <c r="R57" s="228"/>
    </row>
    <row r="58" spans="1:18" ht="20.25" customHeight="1" thickBot="1" x14ac:dyDescent="0.3">
      <c r="A58" s="143" t="s">
        <v>14</v>
      </c>
      <c r="B58" s="456" t="s">
        <v>7</v>
      </c>
      <c r="C58" s="457"/>
      <c r="D58" s="457"/>
      <c r="E58" s="457"/>
      <c r="F58" s="458"/>
      <c r="I58" s="228"/>
      <c r="J58" s="228"/>
      <c r="K58" s="228"/>
      <c r="L58" s="228"/>
      <c r="M58" s="228"/>
      <c r="N58" s="228"/>
      <c r="O58" s="228"/>
      <c r="P58" s="228"/>
      <c r="Q58" s="228"/>
      <c r="R58" s="228"/>
    </row>
    <row r="59" spans="1:18" ht="24" customHeight="1" thickTop="1" thickBot="1" x14ac:dyDescent="0.3">
      <c r="A59" s="459" t="s">
        <v>15</v>
      </c>
      <c r="B59" s="460"/>
      <c r="C59" s="460"/>
      <c r="D59" s="460"/>
      <c r="E59" s="461"/>
      <c r="F59" s="156" t="e">
        <f>IF(SUM(F61:F65)=0,"",SUM(F61:F65))</f>
        <v>#REF!</v>
      </c>
      <c r="G59" s="157" t="e">
        <f>IF(F59="",0,1)</f>
        <v>#REF!</v>
      </c>
      <c r="H59" s="231" t="e">
        <f>F59</f>
        <v>#REF!</v>
      </c>
      <c r="I59" s="232" t="s">
        <v>29</v>
      </c>
      <c r="J59" s="160" t="s">
        <v>57</v>
      </c>
      <c r="K59" s="161" t="s">
        <v>63</v>
      </c>
      <c r="L59" s="162" t="s">
        <v>56</v>
      </c>
      <c r="M59" s="163" t="s">
        <v>30</v>
      </c>
      <c r="N59" s="163" t="s">
        <v>31</v>
      </c>
      <c r="O59" s="164" t="s">
        <v>32</v>
      </c>
      <c r="P59" s="165" t="s">
        <v>34</v>
      </c>
      <c r="Q59" s="166" t="s">
        <v>35</v>
      </c>
      <c r="R59" s="167" t="s">
        <v>62</v>
      </c>
    </row>
    <row r="60" spans="1:18" ht="27.75" customHeight="1" thickTop="1" thickBot="1" x14ac:dyDescent="0.3">
      <c r="A60" s="175" t="s">
        <v>10</v>
      </c>
      <c r="B60" s="453" t="s">
        <v>3</v>
      </c>
      <c r="C60" s="454"/>
      <c r="D60" s="454"/>
      <c r="E60" s="455"/>
      <c r="F60" s="176" t="s">
        <v>6</v>
      </c>
      <c r="G60" s="234"/>
      <c r="H60" s="235"/>
      <c r="I60" s="179" t="e">
        <f>IF(F59="",0,IF(F59&gt;$AI$1,$AL$13,IF(F59&gt;$AF$1,$AI$13,IF(F59&gt;$AC$1,$AF$13,IF(F59&gt;$Z$1,$AC$13,IF(F59&gt;$W$1,$Z$13,IF(F59=0,0,$W$13)))))))</f>
        <v>#REF!</v>
      </c>
      <c r="J60" s="179" t="e">
        <f>IF(F59="",0,IF(F59&gt;$AI$1,$AL$14,IF(F59&gt;$AF$1,$AI$14,IF(F59&gt;$AC$1,$AF$14,IF(F59&gt;$Z$1,$AC$14,IF(F59&gt;$W$1,$Z$14,IF(F59=0,0,$W$14)))))))</f>
        <v>#REF!</v>
      </c>
      <c r="K60" s="179" t="e">
        <f>IF(F59="",0,IF(F59&gt;$AI$1,$AL$15,IF(F59&gt;$AF$1,$AI$15,IF(F59&gt;$AC$1,$AF$15,IF(F59&gt;$Z$1,$AC$15,IF(F59&gt;$W$1,$Z$15,IF(F59=0,0,$W$15)))))))</f>
        <v>#REF!</v>
      </c>
      <c r="L60" s="180" t="e">
        <f>IF(F59="",0,IF(F59&gt;$AI$1,$AL$16,IF(F59&gt;$AF$1,$AI$16,IF(F59&gt;$AC$1,$AF$16,IF(F59&gt;$Z$1,$AC$16,IF(F59&gt;$W$1,$Z$16,IF(F59=0,0,$W$16)))))))</f>
        <v>#REF!</v>
      </c>
      <c r="M60" s="180" t="e">
        <f>IF(F59="",0,IF(F59&gt;$AI$1,$AL$17,IF(F59&gt;$AF$1,$AI$17,IF(F59&gt;$AC$1,$AF$17,IF(F59&gt;$Z$1,$AC$17,IF(F59&gt;$W$1,$Z$17,IF(F59=0,0,$W$17)))))))</f>
        <v>#REF!</v>
      </c>
      <c r="N60" s="180" t="e">
        <f>IF(F59="",0,IF(F59&gt;$AI$1,$AL$18,IF(F59&gt;$AF$1,$AI$18,IF(F59&gt;$AC$1,$AF$18,IF(F59&gt;$Z$1,$AC$18,IF(F59&gt;$W$1,$Z$18,IF(F59=0,0,$W$18)))))))</f>
        <v>#REF!</v>
      </c>
      <c r="O60" s="181" t="e">
        <f>IF(F59="",0,IF(F59&gt;$AI$1,$AL$20,IF(F59&gt;$AF$1,$AI$20,IF(F59&gt;$AC$1,$AF$20,IF(F59&gt;$Z$1,$AC$20,IF(F59&gt;$W$1,$Z$20,IF(F59=0,0,$W$20)))))))</f>
        <v>#REF!</v>
      </c>
      <c r="P60" s="182" t="e">
        <f>IF(SUM(F62:F65)&gt;1000000,H59*0.12%,0)</f>
        <v>#REF!</v>
      </c>
      <c r="Q60" s="180" t="e">
        <f>IF(SUM(F62:F65)&gt;1000000,H59*0.095%,0)</f>
        <v>#REF!</v>
      </c>
      <c r="R60" s="183" t="e">
        <f>IF(F63&gt;3000000,2*$U$1,IF(F63&gt;100000,$U$1,0))</f>
        <v>#REF!</v>
      </c>
    </row>
    <row r="61" spans="1:18" ht="24" customHeight="1" x14ac:dyDescent="0.25">
      <c r="A61" s="191" t="s">
        <v>73</v>
      </c>
      <c r="B61" s="192" t="s">
        <v>4</v>
      </c>
      <c r="C61" s="193" t="s">
        <v>24</v>
      </c>
      <c r="D61" s="194" t="s">
        <v>8</v>
      </c>
      <c r="E61" s="237" t="s">
        <v>18</v>
      </c>
      <c r="F61" s="196" t="e">
        <f>#REF!</f>
        <v>#REF!</v>
      </c>
      <c r="G61" s="197"/>
      <c r="H61" s="198"/>
      <c r="I61" s="199"/>
      <c r="J61" s="199"/>
      <c r="K61" s="199"/>
      <c r="L61" s="199"/>
      <c r="M61" s="199"/>
      <c r="N61" s="199"/>
      <c r="O61" s="199"/>
      <c r="P61" s="199"/>
      <c r="Q61" s="199"/>
      <c r="R61" s="199"/>
    </row>
    <row r="62" spans="1:18" ht="24" customHeight="1" x14ac:dyDescent="0.25">
      <c r="A62" s="191" t="s">
        <v>1</v>
      </c>
      <c r="B62" s="192" t="s">
        <v>5</v>
      </c>
      <c r="C62" s="193" t="s">
        <v>24</v>
      </c>
      <c r="D62" s="194" t="s">
        <v>11</v>
      </c>
      <c r="E62" s="208" t="s">
        <v>8</v>
      </c>
      <c r="F62" s="196" t="e">
        <f>#REF!</f>
        <v>#REF!</v>
      </c>
      <c r="I62" s="228"/>
      <c r="J62" s="228"/>
      <c r="K62" s="228"/>
      <c r="L62" s="228"/>
      <c r="M62" s="228"/>
      <c r="N62" s="228"/>
      <c r="O62" s="228"/>
      <c r="P62" s="228"/>
      <c r="Q62" s="228"/>
      <c r="R62" s="228"/>
    </row>
    <row r="63" spans="1:18" ht="24" customHeight="1" x14ac:dyDescent="0.25">
      <c r="A63" s="191" t="s">
        <v>17</v>
      </c>
      <c r="B63" s="192" t="s">
        <v>5</v>
      </c>
      <c r="C63" s="193" t="s">
        <v>24</v>
      </c>
      <c r="D63" s="194" t="s">
        <v>12</v>
      </c>
      <c r="E63" s="208" t="s">
        <v>8</v>
      </c>
      <c r="F63" s="196" t="e">
        <f>#REF!</f>
        <v>#REF!</v>
      </c>
      <c r="I63" s="228"/>
      <c r="J63" s="228"/>
      <c r="K63" s="228"/>
      <c r="L63" s="228"/>
      <c r="M63" s="228"/>
      <c r="N63" s="228"/>
      <c r="O63" s="228"/>
      <c r="P63" s="228"/>
      <c r="Q63" s="228"/>
      <c r="R63" s="228"/>
    </row>
    <row r="64" spans="1:18" ht="24" customHeight="1" x14ac:dyDescent="0.25">
      <c r="A64" s="359" t="s">
        <v>2</v>
      </c>
      <c r="B64" s="360" t="s">
        <v>5</v>
      </c>
      <c r="C64" s="361" t="s">
        <v>24</v>
      </c>
      <c r="D64" s="362" t="s">
        <v>13</v>
      </c>
      <c r="E64" s="363" t="s">
        <v>8</v>
      </c>
      <c r="F64" s="364" t="e">
        <f>#REF!</f>
        <v>#REF!</v>
      </c>
      <c r="I64" s="228"/>
      <c r="J64" s="228"/>
      <c r="K64" s="228"/>
      <c r="L64" s="228"/>
      <c r="M64" s="228"/>
      <c r="N64" s="228"/>
      <c r="O64" s="228"/>
      <c r="P64" s="228"/>
      <c r="Q64" s="228"/>
      <c r="R64" s="228"/>
    </row>
    <row r="65" spans="1:18" ht="24" customHeight="1" thickBot="1" x14ac:dyDescent="0.3">
      <c r="A65" s="219" t="s">
        <v>216</v>
      </c>
      <c r="B65" s="220" t="s">
        <v>5</v>
      </c>
      <c r="C65" s="221" t="s">
        <v>24</v>
      </c>
      <c r="D65" s="222" t="s">
        <v>215</v>
      </c>
      <c r="E65" s="223" t="s">
        <v>8</v>
      </c>
      <c r="F65" s="224" t="e">
        <f>#REF!</f>
        <v>#REF!</v>
      </c>
      <c r="I65" s="228"/>
      <c r="J65" s="228"/>
      <c r="K65" s="228"/>
      <c r="L65" s="228"/>
      <c r="M65" s="228"/>
      <c r="N65" s="228"/>
      <c r="O65" s="228"/>
      <c r="P65" s="228"/>
      <c r="Q65" s="228"/>
      <c r="R65" s="228"/>
    </row>
    <row r="66" spans="1:18" ht="7.5" customHeight="1" thickBot="1" x14ac:dyDescent="0.3">
      <c r="I66" s="228"/>
      <c r="J66" s="228"/>
      <c r="K66" s="228"/>
      <c r="L66" s="228"/>
      <c r="M66" s="228"/>
      <c r="N66" s="228"/>
      <c r="O66" s="228"/>
      <c r="P66" s="228"/>
      <c r="Q66" s="228"/>
      <c r="R66" s="228"/>
    </row>
    <row r="67" spans="1:18" ht="20.25" customHeight="1" thickBot="1" x14ac:dyDescent="0.3">
      <c r="A67" s="143" t="s">
        <v>14</v>
      </c>
      <c r="B67" s="456" t="s">
        <v>7</v>
      </c>
      <c r="C67" s="457"/>
      <c r="D67" s="457"/>
      <c r="E67" s="457"/>
      <c r="F67" s="458"/>
      <c r="I67" s="228"/>
      <c r="J67" s="228"/>
      <c r="K67" s="228"/>
      <c r="L67" s="228"/>
      <c r="M67" s="228"/>
      <c r="N67" s="228"/>
      <c r="O67" s="228"/>
      <c r="P67" s="228"/>
      <c r="Q67" s="228"/>
      <c r="R67" s="228"/>
    </row>
    <row r="68" spans="1:18" ht="24" customHeight="1" thickTop="1" thickBot="1" x14ac:dyDescent="0.3">
      <c r="A68" s="459" t="s">
        <v>15</v>
      </c>
      <c r="B68" s="460"/>
      <c r="C68" s="460"/>
      <c r="D68" s="460"/>
      <c r="E68" s="461"/>
      <c r="F68" s="156" t="e">
        <f>IF(SUM(F70:F74)=0,"",SUM(F70:F74))</f>
        <v>#REF!</v>
      </c>
      <c r="G68" s="157" t="e">
        <f>IF(F68="",0,1)</f>
        <v>#REF!</v>
      </c>
      <c r="H68" s="231" t="e">
        <f>F68</f>
        <v>#REF!</v>
      </c>
      <c r="I68" s="232" t="s">
        <v>29</v>
      </c>
      <c r="J68" s="160" t="s">
        <v>57</v>
      </c>
      <c r="K68" s="161" t="s">
        <v>63</v>
      </c>
      <c r="L68" s="162" t="s">
        <v>56</v>
      </c>
      <c r="M68" s="163" t="s">
        <v>30</v>
      </c>
      <c r="N68" s="163" t="s">
        <v>31</v>
      </c>
      <c r="O68" s="164" t="s">
        <v>32</v>
      </c>
      <c r="P68" s="165" t="s">
        <v>34</v>
      </c>
      <c r="Q68" s="166" t="s">
        <v>35</v>
      </c>
      <c r="R68" s="167" t="s">
        <v>62</v>
      </c>
    </row>
    <row r="69" spans="1:18" ht="27.75" customHeight="1" thickTop="1" thickBot="1" x14ac:dyDescent="0.3">
      <c r="A69" s="175" t="s">
        <v>10</v>
      </c>
      <c r="B69" s="453" t="s">
        <v>3</v>
      </c>
      <c r="C69" s="454"/>
      <c r="D69" s="454"/>
      <c r="E69" s="455"/>
      <c r="F69" s="176" t="s">
        <v>6</v>
      </c>
      <c r="G69" s="234"/>
      <c r="H69" s="235"/>
      <c r="I69" s="179" t="e">
        <f>IF(F68="",0,IF(F68&gt;$AI$1,$AL$13,IF(F68&gt;$AF$1,$AI$13,IF(F68&gt;$AC$1,$AF$13,IF(F68&gt;$Z$1,$AC$13,IF(F68&gt;$W$1,$Z$13,IF(F68=0,0,$W$13)))))))</f>
        <v>#REF!</v>
      </c>
      <c r="J69" s="179" t="e">
        <f>IF(F68="",0,IF(F68&gt;$AI$1,$AL$14,IF(F68&gt;$AF$1,$AI$14,IF(F68&gt;$AC$1,$AF$14,IF(F68&gt;$Z$1,$AC$14,IF(F68&gt;$W$1,$Z$14,IF(F68=0,0,$W$14)))))))</f>
        <v>#REF!</v>
      </c>
      <c r="K69" s="179" t="e">
        <f>IF(F68="",0,IF(F68&gt;$AI$1,$AL$15,IF(F68&gt;$AF$1,$AI$15,IF(F68&gt;$AC$1,$AF$15,IF(F68&gt;$Z$1,$AC$15,IF(F68&gt;$W$1,$Z$15,IF(F68=0,0,$W$15)))))))</f>
        <v>#REF!</v>
      </c>
      <c r="L69" s="180" t="e">
        <f>IF(F68="",0,IF(F68&gt;$AI$1,$AL$16,IF(F68&gt;$AF$1,$AI$16,IF(F68&gt;$AC$1,$AF$16,IF(F68&gt;$Z$1,$AC$16,IF(F68&gt;$W$1,$Z$16,IF(F68=0,0,$W$16)))))))</f>
        <v>#REF!</v>
      </c>
      <c r="M69" s="180" t="e">
        <f>IF(F68="",0,IF(F68&gt;$AI$1,$AL$17,IF(F68&gt;$AF$1,$AI$17,IF(F68&gt;$AC$1,$AF$17,IF(F68&gt;$Z$1,$AC$17,IF(F68&gt;$W$1,$Z$17,IF(F68=0,0,$W$17)))))))</f>
        <v>#REF!</v>
      </c>
      <c r="N69" s="180" t="e">
        <f>IF(F68="",0,IF(F68&gt;$AI$1,$AL$18,IF(F68&gt;$AF$1,$AI$18,IF(F68&gt;$AC$1,$AF$18,IF(F68&gt;$Z$1,$AC$18,IF(F68&gt;$W$1,$Z$18,IF(F68=0,0,$W$18)))))))</f>
        <v>#REF!</v>
      </c>
      <c r="O69" s="181" t="e">
        <f>IF(F68="",0,IF(F68&gt;$AI$1,$AL$20,IF(F68&gt;$AF$1,$AI$20,IF(F68&gt;$AC$1,$AF$20,IF(F68&gt;$Z$1,$AC$20,IF(F68&gt;$W$1,$Z$20,IF(F68=0,0,$W$20)))))))</f>
        <v>#REF!</v>
      </c>
      <c r="P69" s="182" t="e">
        <f>IF(SUM(F71:F74)&gt;1000000,H68*0.12%,0)</f>
        <v>#REF!</v>
      </c>
      <c r="Q69" s="180" t="e">
        <f>IF(SUM(F71:F74)&gt;1000000,H68*0.095%,0)</f>
        <v>#REF!</v>
      </c>
      <c r="R69" s="183" t="e">
        <f>IF(F72&gt;3000000,2*$U$1,IF(F72&gt;100000,$U$1,0))</f>
        <v>#REF!</v>
      </c>
    </row>
    <row r="70" spans="1:18" ht="24" customHeight="1" x14ac:dyDescent="0.25">
      <c r="A70" s="191" t="s">
        <v>73</v>
      </c>
      <c r="B70" s="192" t="s">
        <v>4</v>
      </c>
      <c r="C70" s="193" t="s">
        <v>25</v>
      </c>
      <c r="D70" s="194" t="s">
        <v>8</v>
      </c>
      <c r="E70" s="237" t="s">
        <v>18</v>
      </c>
      <c r="F70" s="196" t="e">
        <f>#REF!</f>
        <v>#REF!</v>
      </c>
      <c r="G70" s="197"/>
      <c r="H70" s="198"/>
      <c r="I70" s="199"/>
      <c r="J70" s="199"/>
      <c r="K70" s="199"/>
      <c r="L70" s="199"/>
      <c r="M70" s="199"/>
      <c r="N70" s="199"/>
      <c r="O70" s="199"/>
      <c r="P70" s="199"/>
      <c r="Q70" s="199"/>
      <c r="R70" s="199"/>
    </row>
    <row r="71" spans="1:18" ht="24" customHeight="1" x14ac:dyDescent="0.25">
      <c r="A71" s="191" t="s">
        <v>1</v>
      </c>
      <c r="B71" s="192" t="s">
        <v>5</v>
      </c>
      <c r="C71" s="193" t="s">
        <v>25</v>
      </c>
      <c r="D71" s="194" t="s">
        <v>11</v>
      </c>
      <c r="E71" s="208" t="s">
        <v>8</v>
      </c>
      <c r="F71" s="196" t="e">
        <f>#REF!</f>
        <v>#REF!</v>
      </c>
      <c r="I71" s="228"/>
      <c r="J71" s="228"/>
      <c r="K71" s="228"/>
      <c r="L71" s="228"/>
      <c r="M71" s="228"/>
      <c r="N71" s="228"/>
      <c r="O71" s="228"/>
      <c r="P71" s="228"/>
      <c r="Q71" s="228"/>
      <c r="R71" s="228"/>
    </row>
    <row r="72" spans="1:18" ht="24" customHeight="1" x14ac:dyDescent="0.25">
      <c r="A72" s="191" t="s">
        <v>17</v>
      </c>
      <c r="B72" s="192" t="s">
        <v>5</v>
      </c>
      <c r="C72" s="193" t="s">
        <v>25</v>
      </c>
      <c r="D72" s="194" t="s">
        <v>12</v>
      </c>
      <c r="E72" s="208" t="s">
        <v>8</v>
      </c>
      <c r="F72" s="196" t="e">
        <f>#REF!</f>
        <v>#REF!</v>
      </c>
      <c r="I72" s="228"/>
      <c r="J72" s="228"/>
      <c r="K72" s="228"/>
      <c r="L72" s="228"/>
      <c r="M72" s="228"/>
      <c r="N72" s="228"/>
      <c r="O72" s="228"/>
      <c r="P72" s="228"/>
      <c r="Q72" s="228"/>
      <c r="R72" s="228"/>
    </row>
    <row r="73" spans="1:18" ht="24" customHeight="1" x14ac:dyDescent="0.25">
      <c r="A73" s="359" t="s">
        <v>2</v>
      </c>
      <c r="B73" s="360" t="s">
        <v>5</v>
      </c>
      <c r="C73" s="361" t="s">
        <v>25</v>
      </c>
      <c r="D73" s="362" t="s">
        <v>13</v>
      </c>
      <c r="E73" s="363" t="s">
        <v>8</v>
      </c>
      <c r="F73" s="364" t="e">
        <f>#REF!</f>
        <v>#REF!</v>
      </c>
      <c r="I73" s="228"/>
      <c r="J73" s="228"/>
      <c r="K73" s="228"/>
      <c r="L73" s="228"/>
      <c r="M73" s="228"/>
      <c r="N73" s="228"/>
      <c r="O73" s="228"/>
      <c r="P73" s="228"/>
      <c r="Q73" s="228"/>
      <c r="R73" s="228"/>
    </row>
    <row r="74" spans="1:18" ht="24" customHeight="1" thickBot="1" x14ac:dyDescent="0.3">
      <c r="A74" s="219" t="s">
        <v>216</v>
      </c>
      <c r="B74" s="220" t="s">
        <v>5</v>
      </c>
      <c r="C74" s="221" t="s">
        <v>25</v>
      </c>
      <c r="D74" s="222" t="s">
        <v>215</v>
      </c>
      <c r="E74" s="223" t="s">
        <v>8</v>
      </c>
      <c r="F74" s="224" t="e">
        <f>#REF!</f>
        <v>#REF!</v>
      </c>
      <c r="I74" s="228"/>
      <c r="J74" s="228"/>
      <c r="K74" s="228"/>
      <c r="L74" s="228"/>
      <c r="M74" s="228"/>
      <c r="N74" s="228"/>
      <c r="O74" s="228"/>
      <c r="P74" s="228"/>
      <c r="Q74" s="228"/>
      <c r="R74" s="228"/>
    </row>
    <row r="75" spans="1:18" ht="7.5" customHeight="1" thickBot="1" x14ac:dyDescent="0.3">
      <c r="I75" s="228"/>
      <c r="J75" s="228"/>
      <c r="K75" s="228"/>
      <c r="L75" s="228"/>
      <c r="M75" s="228"/>
      <c r="N75" s="228"/>
      <c r="O75" s="228"/>
      <c r="P75" s="228"/>
      <c r="Q75" s="228"/>
      <c r="R75" s="228"/>
    </row>
    <row r="76" spans="1:18" ht="20.25" customHeight="1" thickBot="1" x14ac:dyDescent="0.3">
      <c r="A76" s="143" t="s">
        <v>14</v>
      </c>
      <c r="B76" s="456" t="s">
        <v>7</v>
      </c>
      <c r="C76" s="457"/>
      <c r="D76" s="457"/>
      <c r="E76" s="457"/>
      <c r="F76" s="458"/>
      <c r="I76" s="228"/>
      <c r="J76" s="228"/>
      <c r="K76" s="228"/>
      <c r="L76" s="228"/>
      <c r="M76" s="228"/>
      <c r="N76" s="228"/>
      <c r="O76" s="228"/>
      <c r="P76" s="228"/>
      <c r="Q76" s="228"/>
      <c r="R76" s="228"/>
    </row>
    <row r="77" spans="1:18" ht="24" customHeight="1" thickTop="1" thickBot="1" x14ac:dyDescent="0.3">
      <c r="A77" s="443" t="s">
        <v>15</v>
      </c>
      <c r="B77" s="444"/>
      <c r="C77" s="444"/>
      <c r="D77" s="444"/>
      <c r="E77" s="445"/>
      <c r="F77" s="156" t="str">
        <f>IF(SUM(F79:F83)=0,"",SUM(F79:F83))</f>
        <v/>
      </c>
      <c r="G77" s="157">
        <f>IF(F77="",0,1)</f>
        <v>0</v>
      </c>
      <c r="H77" s="231" t="str">
        <f>F77</f>
        <v/>
      </c>
      <c r="I77" s="232" t="s">
        <v>29</v>
      </c>
      <c r="J77" s="160" t="s">
        <v>57</v>
      </c>
      <c r="K77" s="161" t="s">
        <v>63</v>
      </c>
      <c r="L77" s="162" t="s">
        <v>56</v>
      </c>
      <c r="M77" s="163" t="s">
        <v>30</v>
      </c>
      <c r="N77" s="163" t="s">
        <v>31</v>
      </c>
      <c r="O77" s="164" t="s">
        <v>32</v>
      </c>
      <c r="P77" s="165" t="s">
        <v>34</v>
      </c>
      <c r="Q77" s="166" t="s">
        <v>35</v>
      </c>
      <c r="R77" s="167" t="s">
        <v>62</v>
      </c>
    </row>
    <row r="78" spans="1:18" ht="27.75" customHeight="1" thickTop="1" thickBot="1" x14ac:dyDescent="0.3">
      <c r="A78" s="175" t="s">
        <v>10</v>
      </c>
      <c r="B78" s="462" t="s">
        <v>3</v>
      </c>
      <c r="C78" s="463"/>
      <c r="D78" s="463"/>
      <c r="E78" s="463"/>
      <c r="F78" s="176" t="s">
        <v>6</v>
      </c>
      <c r="G78" s="234"/>
      <c r="H78" s="235"/>
      <c r="I78" s="179">
        <f>IF(F77="",0,IF(F77&gt;$AI$1,$AL$13,IF(F77&gt;$AF$1,$AI$13,IF(F77&gt;$AC$1,$AF$13,IF(F77&gt;$Z$1,$AC$13,IF(F77&gt;$W$1,$Z$13,IF(F77=0,0,$W$13)))))))</f>
        <v>0</v>
      </c>
      <c r="J78" s="179">
        <f>IF(F77="",0,IF(F77&gt;$AI$1,$AL$14,IF(F77&gt;$AF$1,$AI$14,IF(F77&gt;$AC$1,$AF$14,IF(F77&gt;$Z$1,$AC$14,IF(F77&gt;$W$1,$Z$14,IF(F77=0,0,$W$14)))))))</f>
        <v>0</v>
      </c>
      <c r="K78" s="179">
        <f>IF(F77="",0,IF(F77&gt;$AI$1,$AL$15,IF(F77&gt;$AF$1,$AI$15,IF(F77&gt;$AC$1,$AF$15,IF(F77&gt;$Z$1,$AC$15,IF(F77&gt;$W$1,$Z$15,IF(F77=0,0,$W$15)))))))</f>
        <v>0</v>
      </c>
      <c r="L78" s="180">
        <f>IF(F77="",0,IF(F77&gt;$AI$1,$AL$16,IF(F77&gt;$AF$1,$AI$16,IF(F77&gt;$AC$1,$AF$16,IF(F77&gt;$Z$1,$AC$16,IF(F77&gt;$W$1,$Z$16,IF(F77=0,0,$W$16)))))))</f>
        <v>0</v>
      </c>
      <c r="M78" s="180">
        <f>IF(F77="",0,IF(F77&gt;$AI$1,$AL$17,IF(F77&gt;$AF$1,$AI$17,IF(F77&gt;$AC$1,$AF$17,IF(F77&gt;$Z$1,$AC$17,IF(F77&gt;$W$1,$Z$17,IF(F77=0,0,$W$17)))))))</f>
        <v>0</v>
      </c>
      <c r="N78" s="180">
        <f>IF(F77="",0,IF(F77&gt;$AI$1,$AL$18,IF(F77&gt;$AF$1,$AI$18,IF(F77&gt;$AC$1,$AF$18,IF(F77&gt;$Z$1,$AC$18,IF(F77&gt;$W$1,$Z$18,IF(F77=0,0,$W$18)))))))</f>
        <v>0</v>
      </c>
      <c r="O78" s="181">
        <f>IF(F77="",0,IF(F77&gt;$AI$1,$AL$20,IF(F77&gt;$AF$1,$AI$20,IF(F77&gt;$AC$1,$AF$20,IF(F77&gt;$Z$1,$AC$20,IF(F77&gt;$W$1,$Z$20,IF(F77=0,0,$W$20)))))))</f>
        <v>0</v>
      </c>
      <c r="P78" s="182">
        <f>IF(SUM(F80:F83)&gt;1000000,H77*0.12%,0)</f>
        <v>0</v>
      </c>
      <c r="Q78" s="180">
        <f>IF(SUM(F80:F83)&gt;1000000,H77*0.095%,0)</f>
        <v>0</v>
      </c>
      <c r="R78" s="183">
        <f>IF(F81&gt;3000000,2*$U$1,IF(F81&gt;100000,$U$1,0))</f>
        <v>0</v>
      </c>
    </row>
    <row r="79" spans="1:18" ht="24" customHeight="1" x14ac:dyDescent="0.25">
      <c r="A79" s="191" t="s">
        <v>73</v>
      </c>
      <c r="B79" s="192" t="s">
        <v>4</v>
      </c>
      <c r="C79" s="193" t="s">
        <v>26</v>
      </c>
      <c r="D79" s="194" t="s">
        <v>8</v>
      </c>
      <c r="E79" s="237" t="s">
        <v>18</v>
      </c>
      <c r="F79" s="196"/>
      <c r="G79" s="197"/>
      <c r="H79" s="198"/>
      <c r="I79" s="199"/>
      <c r="J79" s="199"/>
      <c r="K79" s="199"/>
      <c r="L79" s="199"/>
      <c r="M79" s="199"/>
      <c r="N79" s="199"/>
      <c r="O79" s="199"/>
      <c r="P79" s="199"/>
      <c r="Q79" s="199"/>
      <c r="R79" s="199"/>
    </row>
    <row r="80" spans="1:18" ht="24" customHeight="1" x14ac:dyDescent="0.25">
      <c r="A80" s="191" t="s">
        <v>1</v>
      </c>
      <c r="B80" s="192" t="s">
        <v>5</v>
      </c>
      <c r="C80" s="193" t="s">
        <v>26</v>
      </c>
      <c r="D80" s="194" t="s">
        <v>11</v>
      </c>
      <c r="E80" s="208" t="s">
        <v>8</v>
      </c>
      <c r="F80" s="196"/>
      <c r="I80" s="228"/>
      <c r="J80" s="228"/>
      <c r="K80" s="228"/>
      <c r="L80" s="228"/>
      <c r="M80" s="228"/>
      <c r="N80" s="228"/>
      <c r="O80" s="228"/>
      <c r="P80" s="228"/>
      <c r="Q80" s="228"/>
      <c r="R80" s="228"/>
    </row>
    <row r="81" spans="1:18" ht="24" customHeight="1" x14ac:dyDescent="0.25">
      <c r="A81" s="191" t="s">
        <v>17</v>
      </c>
      <c r="B81" s="192" t="s">
        <v>5</v>
      </c>
      <c r="C81" s="193" t="s">
        <v>26</v>
      </c>
      <c r="D81" s="194" t="s">
        <v>12</v>
      </c>
      <c r="E81" s="208" t="s">
        <v>8</v>
      </c>
      <c r="F81" s="196"/>
      <c r="I81" s="228"/>
      <c r="J81" s="228"/>
      <c r="K81" s="228"/>
      <c r="L81" s="228"/>
      <c r="M81" s="228"/>
      <c r="N81" s="228"/>
      <c r="O81" s="228"/>
      <c r="P81" s="228"/>
      <c r="Q81" s="228"/>
      <c r="R81" s="228"/>
    </row>
    <row r="82" spans="1:18" ht="24" customHeight="1" x14ac:dyDescent="0.25">
      <c r="A82" s="359" t="s">
        <v>2</v>
      </c>
      <c r="B82" s="360" t="s">
        <v>5</v>
      </c>
      <c r="C82" s="361" t="s">
        <v>26</v>
      </c>
      <c r="D82" s="362" t="s">
        <v>13</v>
      </c>
      <c r="E82" s="363" t="s">
        <v>8</v>
      </c>
      <c r="F82" s="364"/>
      <c r="I82" s="228"/>
      <c r="J82" s="228"/>
      <c r="K82" s="228"/>
      <c r="L82" s="228"/>
      <c r="M82" s="228"/>
      <c r="N82" s="228"/>
      <c r="O82" s="228"/>
      <c r="P82" s="228"/>
      <c r="Q82" s="228"/>
      <c r="R82" s="228"/>
    </row>
    <row r="83" spans="1:18" ht="24" customHeight="1" thickBot="1" x14ac:dyDescent="0.3">
      <c r="A83" s="219" t="s">
        <v>216</v>
      </c>
      <c r="B83" s="220" t="s">
        <v>5</v>
      </c>
      <c r="C83" s="221" t="s">
        <v>26</v>
      </c>
      <c r="D83" s="222" t="s">
        <v>215</v>
      </c>
      <c r="E83" s="223" t="s">
        <v>8</v>
      </c>
      <c r="F83" s="224"/>
      <c r="I83" s="228"/>
      <c r="J83" s="228"/>
      <c r="K83" s="228"/>
      <c r="L83" s="228"/>
      <c r="M83" s="228"/>
      <c r="N83" s="228"/>
      <c r="O83" s="228"/>
      <c r="P83" s="228"/>
      <c r="Q83" s="228"/>
      <c r="R83" s="228"/>
    </row>
    <row r="84" spans="1:18" ht="7.5" customHeight="1" thickBot="1" x14ac:dyDescent="0.3">
      <c r="I84" s="228"/>
      <c r="J84" s="228"/>
      <c r="K84" s="228"/>
      <c r="L84" s="228"/>
      <c r="M84" s="228"/>
      <c r="N84" s="228"/>
      <c r="O84" s="228"/>
      <c r="P84" s="228"/>
      <c r="Q84" s="228"/>
      <c r="R84" s="228"/>
    </row>
    <row r="85" spans="1:18" ht="20.25" customHeight="1" thickBot="1" x14ac:dyDescent="0.3">
      <c r="A85" s="143" t="s">
        <v>14</v>
      </c>
      <c r="B85" s="456" t="s">
        <v>7</v>
      </c>
      <c r="C85" s="457"/>
      <c r="D85" s="457"/>
      <c r="E85" s="457"/>
      <c r="F85" s="458"/>
      <c r="I85" s="228"/>
      <c r="J85" s="228"/>
      <c r="K85" s="228"/>
      <c r="L85" s="228"/>
      <c r="M85" s="228"/>
      <c r="N85" s="228"/>
      <c r="O85" s="228"/>
      <c r="P85" s="228"/>
      <c r="Q85" s="228"/>
      <c r="R85" s="228"/>
    </row>
    <row r="86" spans="1:18" ht="24" customHeight="1" thickTop="1" thickBot="1" x14ac:dyDescent="0.3">
      <c r="A86" s="443" t="s">
        <v>15</v>
      </c>
      <c r="B86" s="444"/>
      <c r="C86" s="444"/>
      <c r="D86" s="444"/>
      <c r="E86" s="445"/>
      <c r="F86" s="156" t="str">
        <f>IF(SUM(F88:F92)=0,"",SUM(F88:F92))</f>
        <v/>
      </c>
      <c r="G86" s="157">
        <f>IF(F86="",0,1)</f>
        <v>0</v>
      </c>
      <c r="H86" s="231" t="str">
        <f>F86</f>
        <v/>
      </c>
      <c r="I86" s="232" t="s">
        <v>29</v>
      </c>
      <c r="J86" s="160" t="s">
        <v>57</v>
      </c>
      <c r="K86" s="161" t="s">
        <v>63</v>
      </c>
      <c r="L86" s="162" t="s">
        <v>56</v>
      </c>
      <c r="M86" s="163" t="s">
        <v>30</v>
      </c>
      <c r="N86" s="163" t="s">
        <v>31</v>
      </c>
      <c r="O86" s="164" t="s">
        <v>32</v>
      </c>
      <c r="P86" s="165" t="s">
        <v>34</v>
      </c>
      <c r="Q86" s="166" t="s">
        <v>35</v>
      </c>
      <c r="R86" s="167" t="s">
        <v>62</v>
      </c>
    </row>
    <row r="87" spans="1:18" ht="27.75" customHeight="1" thickTop="1" thickBot="1" x14ac:dyDescent="0.3">
      <c r="A87" s="175" t="s">
        <v>10</v>
      </c>
      <c r="B87" s="462" t="s">
        <v>3</v>
      </c>
      <c r="C87" s="463"/>
      <c r="D87" s="463"/>
      <c r="E87" s="463"/>
      <c r="F87" s="176" t="s">
        <v>6</v>
      </c>
      <c r="G87" s="234"/>
      <c r="H87" s="235"/>
      <c r="I87" s="179">
        <f>IF(F86="",0,IF(F86&gt;$AI$1,$AL$13,IF(F86&gt;$AF$1,$AI$13,IF(F86&gt;$AC$1,$AF$13,IF(F86&gt;$Z$1,$AC$13,IF(F86&gt;$W$1,$Z$13,IF(F86=0,0,$W$13)))))))</f>
        <v>0</v>
      </c>
      <c r="J87" s="179">
        <f>IF(F86="",0,IF(F86&gt;$AI$1,$AL$14,IF(F86&gt;$AF$1,$AI$14,IF(F86&gt;$AC$1,$AF$14,IF(F86&gt;$Z$1,$AC$14,IF(F86&gt;$W$1,$Z$14,IF(F86=0,0,$W$14)))))))</f>
        <v>0</v>
      </c>
      <c r="K87" s="179">
        <f>IF(F86="",0,IF(F86&gt;$AI$1,$AL$15,IF(F86&gt;$AF$1,$AI$15,IF(F86&gt;$AC$1,$AF$15,IF(F86&gt;$Z$1,$AC$15,IF(F86&gt;$W$1,$Z$15,IF(F86=0,0,$W$15)))))))</f>
        <v>0</v>
      </c>
      <c r="L87" s="180">
        <f>IF(F86="",0,IF(F86&gt;$AI$1,$AL$16,IF(F86&gt;$AF$1,$AI$16,IF(F86&gt;$AC$1,$AF$16,IF(F86&gt;$Z$1,$AC$16,IF(F86&gt;$W$1,$Z$16,IF(F86=0,0,$W$16)))))))</f>
        <v>0</v>
      </c>
      <c r="M87" s="180">
        <f>IF(F86="",0,IF(F86&gt;$AI$1,$AL$17,IF(F86&gt;$AF$1,$AI$17,IF(F86&gt;$AC$1,$AF$17,IF(F86&gt;$Z$1,$AC$17,IF(F86&gt;$W$1,$Z$17,IF(F86=0,0,$W$17)))))))</f>
        <v>0</v>
      </c>
      <c r="N87" s="180">
        <f>IF(F86="",0,IF(F86&gt;$AI$1,$AL$18,IF(F86&gt;$AF$1,$AI$18,IF(F86&gt;$AC$1,$AF$18,IF(F86&gt;$Z$1,$AC$18,IF(F86&gt;$W$1,$Z$18,IF(F86=0,0,$W$18)))))))</f>
        <v>0</v>
      </c>
      <c r="O87" s="181">
        <f>IF(F86="",0,IF(F86&gt;$AI$1,$AL$20,IF(F86&gt;$AF$1,$AI$20,IF(F86&gt;$AC$1,$AF$20,IF(F86&gt;$Z$1,$AC$20,IF(F86&gt;$W$1,$Z$20,IF(F86=0,0,$W$20)))))))</f>
        <v>0</v>
      </c>
      <c r="P87" s="182">
        <f>IF(SUM(F89:F92)&gt;1000000,H86*0.12%,0)</f>
        <v>0</v>
      </c>
      <c r="Q87" s="180">
        <f>IF(SUM(F89:F92)&gt;1000000,H86*0.095%,0)</f>
        <v>0</v>
      </c>
      <c r="R87" s="183">
        <f>IF(F90&gt;3000000,2*$U$1,IF(F90&gt;100000,$U$1,0))</f>
        <v>0</v>
      </c>
    </row>
    <row r="88" spans="1:18" ht="24" customHeight="1" x14ac:dyDescent="0.25">
      <c r="A88" s="191" t="s">
        <v>73</v>
      </c>
      <c r="B88" s="192" t="s">
        <v>4</v>
      </c>
      <c r="C88" s="193" t="s">
        <v>11</v>
      </c>
      <c r="D88" s="194" t="s">
        <v>8</v>
      </c>
      <c r="E88" s="237" t="s">
        <v>18</v>
      </c>
      <c r="F88" s="196"/>
      <c r="G88" s="197"/>
      <c r="H88" s="198"/>
      <c r="I88" s="199"/>
      <c r="J88" s="199"/>
      <c r="K88" s="199"/>
      <c r="L88" s="199"/>
      <c r="M88" s="199"/>
      <c r="N88" s="199"/>
      <c r="O88" s="199"/>
      <c r="P88" s="199"/>
      <c r="Q88" s="199"/>
      <c r="R88" s="199"/>
    </row>
    <row r="89" spans="1:18" ht="24" customHeight="1" x14ac:dyDescent="0.25">
      <c r="A89" s="191" t="s">
        <v>1</v>
      </c>
      <c r="B89" s="192" t="s">
        <v>5</v>
      </c>
      <c r="C89" s="193" t="s">
        <v>11</v>
      </c>
      <c r="D89" s="194" t="s">
        <v>11</v>
      </c>
      <c r="E89" s="208" t="s">
        <v>8</v>
      </c>
      <c r="F89" s="196"/>
      <c r="I89" s="228"/>
      <c r="J89" s="228"/>
      <c r="K89" s="228"/>
      <c r="L89" s="228"/>
      <c r="M89" s="228"/>
      <c r="N89" s="228"/>
      <c r="O89" s="228"/>
      <c r="P89" s="228"/>
      <c r="Q89" s="228"/>
      <c r="R89" s="228"/>
    </row>
    <row r="90" spans="1:18" ht="24" customHeight="1" x14ac:dyDescent="0.25">
      <c r="A90" s="191" t="s">
        <v>17</v>
      </c>
      <c r="B90" s="192" t="s">
        <v>5</v>
      </c>
      <c r="C90" s="193" t="s">
        <v>11</v>
      </c>
      <c r="D90" s="194" t="s">
        <v>12</v>
      </c>
      <c r="E90" s="208" t="s">
        <v>8</v>
      </c>
      <c r="F90" s="196"/>
      <c r="I90" s="228"/>
      <c r="J90" s="228"/>
      <c r="K90" s="228"/>
      <c r="L90" s="228"/>
      <c r="M90" s="228"/>
      <c r="N90" s="228"/>
      <c r="O90" s="228"/>
      <c r="P90" s="228"/>
      <c r="Q90" s="228"/>
      <c r="R90" s="228"/>
    </row>
    <row r="91" spans="1:18" ht="24" customHeight="1" x14ac:dyDescent="0.25">
      <c r="A91" s="359" t="s">
        <v>2</v>
      </c>
      <c r="B91" s="360" t="s">
        <v>5</v>
      </c>
      <c r="C91" s="361" t="s">
        <v>11</v>
      </c>
      <c r="D91" s="362" t="s">
        <v>13</v>
      </c>
      <c r="E91" s="363" t="s">
        <v>8</v>
      </c>
      <c r="F91" s="364"/>
      <c r="I91" s="228"/>
      <c r="J91" s="228"/>
      <c r="K91" s="228"/>
      <c r="L91" s="228"/>
      <c r="M91" s="228"/>
      <c r="N91" s="228"/>
      <c r="O91" s="228"/>
      <c r="P91" s="228"/>
      <c r="Q91" s="228"/>
      <c r="R91" s="228"/>
    </row>
    <row r="92" spans="1:18" ht="24" customHeight="1" thickBot="1" x14ac:dyDescent="0.3">
      <c r="A92" s="219" t="s">
        <v>216</v>
      </c>
      <c r="B92" s="220" t="s">
        <v>5</v>
      </c>
      <c r="C92" s="221" t="s">
        <v>11</v>
      </c>
      <c r="D92" s="222" t="s">
        <v>215</v>
      </c>
      <c r="E92" s="223" t="s">
        <v>8</v>
      </c>
      <c r="F92" s="224"/>
      <c r="I92" s="228"/>
      <c r="J92" s="228"/>
      <c r="K92" s="228"/>
      <c r="L92" s="228"/>
      <c r="M92" s="228"/>
      <c r="N92" s="228"/>
      <c r="O92" s="228"/>
      <c r="P92" s="228"/>
      <c r="Q92" s="228"/>
      <c r="R92" s="228"/>
    </row>
    <row r="93" spans="1:18" ht="7.5" customHeight="1" x14ac:dyDescent="0.25"/>
  </sheetData>
  <mergeCells count="40">
    <mergeCell ref="B78:E78"/>
    <mergeCell ref="B85:F85"/>
    <mergeCell ref="B60:E60"/>
    <mergeCell ref="B67:F67"/>
    <mergeCell ref="A86:E86"/>
    <mergeCell ref="B87:E87"/>
    <mergeCell ref="G1:R1"/>
    <mergeCell ref="G3:H3"/>
    <mergeCell ref="A68:E68"/>
    <mergeCell ref="B69:E69"/>
    <mergeCell ref="B76:F76"/>
    <mergeCell ref="A77:E77"/>
    <mergeCell ref="B42:E42"/>
    <mergeCell ref="B49:F49"/>
    <mergeCell ref="A50:E50"/>
    <mergeCell ref="B51:E51"/>
    <mergeCell ref="B58:F58"/>
    <mergeCell ref="A59:E59"/>
    <mergeCell ref="B24:E24"/>
    <mergeCell ref="B31:F31"/>
    <mergeCell ref="A32:E32"/>
    <mergeCell ref="B33:E33"/>
    <mergeCell ref="B40:F40"/>
    <mergeCell ref="A41:E41"/>
    <mergeCell ref="B6:E6"/>
    <mergeCell ref="B4:F4"/>
    <mergeCell ref="A14:E14"/>
    <mergeCell ref="B15:E15"/>
    <mergeCell ref="B22:F22"/>
    <mergeCell ref="A23:E23"/>
    <mergeCell ref="A1:E1"/>
    <mergeCell ref="A2:E2"/>
    <mergeCell ref="A5:E5"/>
    <mergeCell ref="B13:F13"/>
    <mergeCell ref="AL1:AN1"/>
    <mergeCell ref="W1:Y1"/>
    <mergeCell ref="Z1:AB1"/>
    <mergeCell ref="AC1:AE1"/>
    <mergeCell ref="AF1:AH1"/>
    <mergeCell ref="AI1:AK1"/>
  </mergeCells>
  <conditionalFormatting sqref="B4:F4 B13:F13 B22:F22 B31:F31 B40:F40 B49:F49 B58:F58 B67:F67 B76:F76 B85:F85">
    <cfRule type="expression" dxfId="96" priority="245" stopIfTrue="1">
      <formula>$B$4="Železniční přejezd v km …"</formula>
    </cfRule>
  </conditionalFormatting>
  <conditionalFormatting sqref="F7">
    <cfRule type="expression" dxfId="95" priority="244" stopIfTrue="1">
      <formula>$F7=0</formula>
    </cfRule>
  </conditionalFormatting>
  <conditionalFormatting sqref="F8">
    <cfRule type="expression" dxfId="94" priority="243" stopIfTrue="1">
      <formula>$F8=0</formula>
    </cfRule>
  </conditionalFormatting>
  <conditionalFormatting sqref="F9:F10">
    <cfRule type="expression" dxfId="93" priority="242" stopIfTrue="1">
      <formula>$F9=0</formula>
    </cfRule>
  </conditionalFormatting>
  <conditionalFormatting sqref="F11">
    <cfRule type="expression" dxfId="92" priority="241" stopIfTrue="1">
      <formula>$F11=0</formula>
    </cfRule>
  </conditionalFormatting>
  <conditionalFormatting sqref="C7 C16 C25 C34 C43 C52 C61 C70 C79 C88">
    <cfRule type="expression" dxfId="91" priority="240" stopIfTrue="1">
      <formula>$C$7="XX"</formula>
    </cfRule>
  </conditionalFormatting>
  <conditionalFormatting sqref="C17 C26 C35 C44 C53 C62 C71 C80 C89">
    <cfRule type="expression" dxfId="90" priority="239" stopIfTrue="1">
      <formula>$C$8="XX"</formula>
    </cfRule>
  </conditionalFormatting>
  <conditionalFormatting sqref="C9:C10 C18:C19 C27:C28 C36:C37 C45:C46 C54:C55 C63:C64 C72:C73 C81:C82 C90:C91">
    <cfRule type="expression" dxfId="89" priority="238" stopIfTrue="1">
      <formula>$C$9="XX"</formula>
    </cfRule>
  </conditionalFormatting>
  <conditionalFormatting sqref="C11 C20 C29 C38 C47 C56 C65 C74 C83 C92">
    <cfRule type="expression" dxfId="88" priority="237" stopIfTrue="1">
      <formula>$C$11="XX"</formula>
    </cfRule>
  </conditionalFormatting>
  <conditionalFormatting sqref="F43">
    <cfRule type="expression" dxfId="87" priority="31" stopIfTrue="1">
      <formula>$F43=0</formula>
    </cfRule>
  </conditionalFormatting>
  <conditionalFormatting sqref="F53">
    <cfRule type="expression" dxfId="86" priority="26" stopIfTrue="1">
      <formula>$F53=0</formula>
    </cfRule>
  </conditionalFormatting>
  <conditionalFormatting sqref="F61">
    <cfRule type="expression" dxfId="85" priority="23" stopIfTrue="1">
      <formula>$F61=0</formula>
    </cfRule>
  </conditionalFormatting>
  <conditionalFormatting sqref="F62">
    <cfRule type="expression" dxfId="84" priority="22" stopIfTrue="1">
      <formula>$F62=0</formula>
    </cfRule>
  </conditionalFormatting>
  <conditionalFormatting sqref="F54:F55">
    <cfRule type="expression" dxfId="83" priority="25" stopIfTrue="1">
      <formula>$F54=0</formula>
    </cfRule>
  </conditionalFormatting>
  <conditionalFormatting sqref="F56">
    <cfRule type="expression" dxfId="82" priority="24" stopIfTrue="1">
      <formula>$F56=0</formula>
    </cfRule>
  </conditionalFormatting>
  <conditionalFormatting sqref="F52">
    <cfRule type="expression" dxfId="81" priority="27" stopIfTrue="1">
      <formula>$F52=0</formula>
    </cfRule>
  </conditionalFormatting>
  <conditionalFormatting sqref="F27:F28">
    <cfRule type="expression" dxfId="80" priority="37" stopIfTrue="1">
      <formula>$F27=0</formula>
    </cfRule>
  </conditionalFormatting>
  <conditionalFormatting sqref="F29">
    <cfRule type="expression" dxfId="79" priority="36" stopIfTrue="1">
      <formula>$F29=0</formula>
    </cfRule>
  </conditionalFormatting>
  <conditionalFormatting sqref="F25">
    <cfRule type="expression" dxfId="78" priority="39" stopIfTrue="1">
      <formula>$F25=0</formula>
    </cfRule>
  </conditionalFormatting>
  <conditionalFormatting sqref="F26">
    <cfRule type="expression" dxfId="77" priority="38" stopIfTrue="1">
      <formula>$F26=0</formula>
    </cfRule>
  </conditionalFormatting>
  <conditionalFormatting sqref="F18:F19">
    <cfRule type="expression" dxfId="76" priority="41" stopIfTrue="1">
      <formula>$F18=0</formula>
    </cfRule>
  </conditionalFormatting>
  <conditionalFormatting sqref="F20">
    <cfRule type="expression" dxfId="75" priority="40" stopIfTrue="1">
      <formula>$F20=0</formula>
    </cfRule>
  </conditionalFormatting>
  <conditionalFormatting sqref="F16">
    <cfRule type="expression" dxfId="74" priority="43" stopIfTrue="1">
      <formula>$F16=0</formula>
    </cfRule>
  </conditionalFormatting>
  <conditionalFormatting sqref="F17">
    <cfRule type="expression" dxfId="73" priority="42" stopIfTrue="1">
      <formula>$F17=0</formula>
    </cfRule>
  </conditionalFormatting>
  <conditionalFormatting sqref="F63:F64">
    <cfRule type="expression" dxfId="72" priority="21" stopIfTrue="1">
      <formula>$F63=0</formula>
    </cfRule>
  </conditionalFormatting>
  <conditionalFormatting sqref="F65">
    <cfRule type="expression" dxfId="71" priority="20" stopIfTrue="1">
      <formula>$F65=0</formula>
    </cfRule>
  </conditionalFormatting>
  <conditionalFormatting sqref="F70">
    <cfRule type="expression" dxfId="70" priority="19" stopIfTrue="1">
      <formula>$F70=0</formula>
    </cfRule>
  </conditionalFormatting>
  <conditionalFormatting sqref="F71">
    <cfRule type="expression" dxfId="69" priority="18" stopIfTrue="1">
      <formula>$F71=0</formula>
    </cfRule>
  </conditionalFormatting>
  <conditionalFormatting sqref="F72:F73">
    <cfRule type="expression" dxfId="68" priority="17" stopIfTrue="1">
      <formula>$F72=0</formula>
    </cfRule>
  </conditionalFormatting>
  <conditionalFormatting sqref="F74">
    <cfRule type="expression" dxfId="67" priority="16" stopIfTrue="1">
      <formula>$F74=0</formula>
    </cfRule>
  </conditionalFormatting>
  <conditionalFormatting sqref="F79">
    <cfRule type="expression" dxfId="66" priority="15" stopIfTrue="1">
      <formula>$F79=0</formula>
    </cfRule>
  </conditionalFormatting>
  <conditionalFormatting sqref="F80">
    <cfRule type="expression" dxfId="65" priority="14" stopIfTrue="1">
      <formula>$F80=0</formula>
    </cfRule>
  </conditionalFormatting>
  <conditionalFormatting sqref="F81:F82">
    <cfRule type="expression" dxfId="64" priority="13" stopIfTrue="1">
      <formula>$F81=0</formula>
    </cfRule>
  </conditionalFormatting>
  <conditionalFormatting sqref="F83">
    <cfRule type="expression" dxfId="63" priority="12" stopIfTrue="1">
      <formula>$F83=0</formula>
    </cfRule>
  </conditionalFormatting>
  <conditionalFormatting sqref="F88">
    <cfRule type="expression" dxfId="62" priority="11" stopIfTrue="1">
      <formula>$F88=0</formula>
    </cfRule>
  </conditionalFormatting>
  <conditionalFormatting sqref="F89">
    <cfRule type="expression" dxfId="61" priority="10" stopIfTrue="1">
      <formula>$F89=0</formula>
    </cfRule>
  </conditionalFormatting>
  <conditionalFormatting sqref="F90:F91">
    <cfRule type="expression" dxfId="60" priority="9" stopIfTrue="1">
      <formula>$F90=0</formula>
    </cfRule>
  </conditionalFormatting>
  <conditionalFormatting sqref="F92">
    <cfRule type="expression" dxfId="59" priority="8" stopIfTrue="1">
      <formula>$F92=0</formula>
    </cfRule>
  </conditionalFormatting>
  <conditionalFormatting sqref="F36:F37">
    <cfRule type="expression" dxfId="58" priority="5" stopIfTrue="1">
      <formula>$F36=0</formula>
    </cfRule>
  </conditionalFormatting>
  <conditionalFormatting sqref="F38">
    <cfRule type="expression" dxfId="57" priority="4" stopIfTrue="1">
      <formula>$F38=0</formula>
    </cfRule>
  </conditionalFormatting>
  <conditionalFormatting sqref="F34">
    <cfRule type="expression" dxfId="56" priority="7" stopIfTrue="1">
      <formula>$F34=0</formula>
    </cfRule>
  </conditionalFormatting>
  <conditionalFormatting sqref="F35">
    <cfRule type="expression" dxfId="55" priority="6" stopIfTrue="1">
      <formula>$F35=0</formula>
    </cfRule>
  </conditionalFormatting>
  <conditionalFormatting sqref="F45:F46">
    <cfRule type="expression" dxfId="54" priority="2" stopIfTrue="1">
      <formula>$F45=0</formula>
    </cfRule>
  </conditionalFormatting>
  <conditionalFormatting sqref="F47">
    <cfRule type="expression" dxfId="53" priority="1" stopIfTrue="1">
      <formula>$F47=0</formula>
    </cfRule>
  </conditionalFormatting>
  <conditionalFormatting sqref="F44">
    <cfRule type="expression" dxfId="52" priority="3" stopIfTrue="1">
      <formula>$F44=0</formula>
    </cfRule>
  </conditionalFormatting>
  <pageMargins left="0.7" right="0.7" top="0.78740157499999996" bottom="0.78740157499999996"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H38"/>
  <sheetViews>
    <sheetView topLeftCell="A16" workbookViewId="0">
      <selection activeCell="C6" sqref="C6:C15"/>
    </sheetView>
  </sheetViews>
  <sheetFormatPr defaultRowHeight="15" x14ac:dyDescent="0.25"/>
  <cols>
    <col min="2" max="2" width="43.28515625" customWidth="1"/>
    <col min="3" max="3" width="26.28515625" customWidth="1"/>
    <col min="4" max="4" width="14" customWidth="1"/>
    <col min="5" max="5" width="16.85546875" customWidth="1"/>
    <col min="6" max="6" width="14.140625" customWidth="1"/>
    <col min="7" max="7" width="53.7109375" bestFit="1" customWidth="1"/>
    <col min="8" max="8" width="12.42578125" bestFit="1" customWidth="1"/>
    <col min="9" max="9" width="11.42578125" customWidth="1"/>
  </cols>
  <sheetData>
    <row r="2" spans="2:3" ht="21.75" thickBot="1" x14ac:dyDescent="0.4">
      <c r="B2" s="90" t="s">
        <v>116</v>
      </c>
    </row>
    <row r="3" spans="2:3" ht="16.5" thickTop="1" x14ac:dyDescent="0.25">
      <c r="B3" s="468" t="s">
        <v>74</v>
      </c>
      <c r="C3" s="26" t="s">
        <v>75</v>
      </c>
    </row>
    <row r="4" spans="2:3" ht="15" customHeight="1" x14ac:dyDescent="0.25">
      <c r="B4" s="469"/>
      <c r="C4" s="27" t="s">
        <v>76</v>
      </c>
    </row>
    <row r="5" spans="2:3" ht="15.75" thickBot="1" x14ac:dyDescent="0.3">
      <c r="B5" s="470"/>
      <c r="C5" s="28" t="s">
        <v>77</v>
      </c>
    </row>
    <row r="6" spans="2:3" ht="15.75" thickTop="1" x14ac:dyDescent="0.25">
      <c r="B6" s="21" t="str">
        <f>IF(E6&gt;0,"1. Poplatky za plány/stavební projekt  *)","1. Poplatky za plány/stavební projekt")</f>
        <v>1. Poplatky za plány/stavební projekt</v>
      </c>
      <c r="C6" s="29" t="e">
        <f>SUM('Náklady související'!B10:B22)-'Náklady související'!B15+#REF!-'Náklady související'!B18</f>
        <v>#REF!</v>
      </c>
    </row>
    <row r="7" spans="2:3" x14ac:dyDescent="0.25">
      <c r="B7" s="21" t="str">
        <f>IF(E7&gt;0,"2. Nákup pozemků *)","2. Nákup pozemků")</f>
        <v>2. Nákup pozemků</v>
      </c>
      <c r="C7" s="30">
        <v>0</v>
      </c>
    </row>
    <row r="8" spans="2:3" ht="15" customHeight="1" x14ac:dyDescent="0.25">
      <c r="B8" s="21" t="str">
        <f>IF(E8&gt;0,"3. Výstavba  *)","3. Výstavba")</f>
        <v>3. Výstavba</v>
      </c>
      <c r="C8" s="30" t="e">
        <f>ROUND(Stavebni_naklady!T12,0)+SUM(#REF!)+'Náklady související'!B18</f>
        <v>#REF!</v>
      </c>
    </row>
    <row r="9" spans="2:3" x14ac:dyDescent="0.25">
      <c r="B9" s="21" t="s">
        <v>78</v>
      </c>
      <c r="C9" s="30">
        <v>0</v>
      </c>
    </row>
    <row r="10" spans="2:3" x14ac:dyDescent="0.25">
      <c r="B10" s="21" t="str">
        <f>IF(E10&gt;0,"5. Nepředvídatelné události  *)","5. Nepředvídatelné události")</f>
        <v>5. Nepředvídatelné události</v>
      </c>
      <c r="C10" s="30" t="e">
        <f>ROUND(Stavebni_naklady!T12*0.1,0)</f>
        <v>#REF!</v>
      </c>
    </row>
    <row r="11" spans="2:3" x14ac:dyDescent="0.25">
      <c r="B11" s="21" t="s">
        <v>79</v>
      </c>
      <c r="C11" s="30">
        <v>0</v>
      </c>
    </row>
    <row r="12" spans="2:3" x14ac:dyDescent="0.25">
      <c r="B12" s="21" t="str">
        <f>IF(E12&gt;0,"7. Propagace  *)","7. Propagace")</f>
        <v>7. Propagace</v>
      </c>
      <c r="C12" s="30">
        <v>0</v>
      </c>
    </row>
    <row r="13" spans="2:3" x14ac:dyDescent="0.25">
      <c r="B13" s="21" t="str">
        <f>IF(E13&gt;0,"8. Dozor v průběhu výstavby  *)","8. Dozor v průběhu výstavby")</f>
        <v>8. Dozor v průběhu výstavby</v>
      </c>
      <c r="C13" s="30" t="e">
        <f>'Náklady související'!B15</f>
        <v>#REF!</v>
      </c>
    </row>
    <row r="14" spans="2:3" ht="15.75" thickBot="1" x14ac:dyDescent="0.3">
      <c r="B14" s="21" t="str">
        <f>IF(E14&gt;0,"9. Technická pomoc  *)","9. Technická pomoc")</f>
        <v>9. Technická pomoc</v>
      </c>
      <c r="C14" s="29" t="e">
        <f>#REF!</f>
        <v>#REF!</v>
      </c>
    </row>
    <row r="15" spans="2:3" ht="17.25" thickTop="1" thickBot="1" x14ac:dyDescent="0.3">
      <c r="B15" s="22" t="s">
        <v>80</v>
      </c>
      <c r="C15" s="23" t="e">
        <f>SUM(C6:C14)</f>
        <v>#REF!</v>
      </c>
    </row>
    <row r="16" spans="2:3" x14ac:dyDescent="0.25">
      <c r="B16" s="24" t="s">
        <v>81</v>
      </c>
      <c r="C16" s="31" t="e">
        <f>C15*0.021</f>
        <v>#REF!</v>
      </c>
    </row>
    <row r="17" spans="2:8" ht="15.75" thickBot="1" x14ac:dyDescent="0.3">
      <c r="B17" s="25" t="s">
        <v>82</v>
      </c>
      <c r="C17" s="32" t="e">
        <f>C16+C15</f>
        <v>#REF!</v>
      </c>
    </row>
    <row r="18" spans="2:8" ht="15.75" thickTop="1" x14ac:dyDescent="0.25"/>
    <row r="19" spans="2:8" ht="21.75" thickBot="1" x14ac:dyDescent="0.4">
      <c r="B19" s="90" t="s">
        <v>117</v>
      </c>
    </row>
    <row r="20" spans="2:8" ht="16.5" thickBot="1" x14ac:dyDescent="0.3">
      <c r="B20" s="471" t="s">
        <v>133</v>
      </c>
      <c r="C20" s="472"/>
      <c r="D20" s="472"/>
      <c r="E20" s="100" t="e">
        <f>E21</f>
        <v>#REF!</v>
      </c>
      <c r="G20" s="98" t="s">
        <v>87</v>
      </c>
      <c r="H20" s="102" t="e">
        <f>SUM(H21:H26)</f>
        <v>#REF!</v>
      </c>
    </row>
    <row r="21" spans="2:8" ht="15.75" thickTop="1" x14ac:dyDescent="0.25">
      <c r="B21" s="473" t="s">
        <v>88</v>
      </c>
      <c r="C21" s="474"/>
      <c r="D21" s="474"/>
      <c r="E21" s="82" t="e">
        <f>SUM(E22:E26)</f>
        <v>#REF!</v>
      </c>
      <c r="G21" s="97" t="s">
        <v>122</v>
      </c>
      <c r="H21" s="103" t="e">
        <f>IF('Náklady související'!C4="ANO",0,'Náklady související'!C29)</f>
        <v>#REF!</v>
      </c>
    </row>
    <row r="22" spans="2:8" x14ac:dyDescent="0.25">
      <c r="B22" s="475" t="s">
        <v>85</v>
      </c>
      <c r="C22" s="33" t="s">
        <v>89</v>
      </c>
      <c r="D22" s="33" t="s">
        <v>84</v>
      </c>
      <c r="E22" s="83" t="e">
        <f>IF('Náklady související'!C4="ANO",0,SUM(Stavebni_naklady!T7:U9))</f>
        <v>#REF!</v>
      </c>
      <c r="G22" s="95" t="s">
        <v>123</v>
      </c>
      <c r="H22" s="104" t="e">
        <f>IF('Náklady související'!C4="ANO",0,'Náklady související'!C30)</f>
        <v>#REF!</v>
      </c>
    </row>
    <row r="23" spans="2:8" x14ac:dyDescent="0.25">
      <c r="B23" s="475"/>
      <c r="C23" s="33" t="s">
        <v>90</v>
      </c>
      <c r="D23" s="33" t="s">
        <v>86</v>
      </c>
      <c r="E23" s="83" t="e">
        <f>IF('Náklady související'!C4="ANO",0,Stavebni_naklady!T11)</f>
        <v>#REF!</v>
      </c>
      <c r="G23" s="95" t="s">
        <v>124</v>
      </c>
      <c r="H23" s="104" t="e">
        <f>IF('Náklady související'!C4="ANO",0,'Náklady související'!C31)</f>
        <v>#REF!</v>
      </c>
    </row>
    <row r="24" spans="2:8" ht="30" x14ac:dyDescent="0.25">
      <c r="B24" s="476"/>
      <c r="C24" s="94" t="s">
        <v>128</v>
      </c>
      <c r="D24" s="92"/>
      <c r="E24" s="93" t="e">
        <f>IF('Náklady související'!C4="ANO",0,'Náklady související'!B12)</f>
        <v>#REF!</v>
      </c>
      <c r="G24" s="95" t="s">
        <v>125</v>
      </c>
      <c r="H24" s="104" t="e">
        <f>IF('Náklady související'!C4="ANO",0,'Náklady související'!B14)</f>
        <v>#REF!</v>
      </c>
    </row>
    <row r="25" spans="2:8" x14ac:dyDescent="0.25">
      <c r="B25" s="476"/>
      <c r="C25" s="92" t="s">
        <v>127</v>
      </c>
      <c r="D25" s="92"/>
      <c r="E25" s="93" t="e">
        <f>IF('Náklady související'!C4="ANO",0,'Náklady související'!B15)</f>
        <v>#REF!</v>
      </c>
      <c r="G25" s="95" t="s">
        <v>126</v>
      </c>
      <c r="H25" s="104" t="e">
        <f>IF('Náklady související'!C4="ANO",0,'Náklady související'!C32)</f>
        <v>#REF!</v>
      </c>
    </row>
    <row r="26" spans="2:8" ht="15.75" thickBot="1" x14ac:dyDescent="0.3">
      <c r="B26" s="477"/>
      <c r="C26" s="34" t="s">
        <v>87</v>
      </c>
      <c r="D26" s="34"/>
      <c r="E26" s="101" t="e">
        <f>SUM(H21:H26)</f>
        <v>#REF!</v>
      </c>
      <c r="G26" s="96" t="s">
        <v>50</v>
      </c>
      <c r="H26" s="105" t="e">
        <f>IF('Náklady související'!C4="ANO",0,'Náklady související'!C33)</f>
        <v>#REF!</v>
      </c>
    </row>
    <row r="28" spans="2:8" ht="21.75" thickBot="1" x14ac:dyDescent="0.4">
      <c r="B28" s="90" t="s">
        <v>142</v>
      </c>
    </row>
    <row r="29" spans="2:8" x14ac:dyDescent="0.25">
      <c r="B29" s="86" t="s">
        <v>139</v>
      </c>
      <c r="C29" s="106" t="e">
        <f>IF('Náklady související'!C4="NE",0,'Náklady související'!B11)</f>
        <v>#REF!</v>
      </c>
      <c r="E29" s="85"/>
    </row>
    <row r="30" spans="2:8" x14ac:dyDescent="0.25">
      <c r="B30" s="87" t="s">
        <v>125</v>
      </c>
      <c r="C30" s="107" t="e">
        <f>IF('Náklady související'!C4="NE",0,'Náklady související'!B14)</f>
        <v>#REF!</v>
      </c>
    </row>
    <row r="31" spans="2:8" x14ac:dyDescent="0.25">
      <c r="B31" s="87" t="s">
        <v>140</v>
      </c>
      <c r="C31" s="107" t="e">
        <f>IF('Náklady související'!C4="NE",0,'Náklady související'!B15)</f>
        <v>#REF!</v>
      </c>
    </row>
    <row r="32" spans="2:8" x14ac:dyDescent="0.25">
      <c r="B32" s="87" t="s">
        <v>137</v>
      </c>
      <c r="C32" s="107" t="e">
        <f>IF('Náklady související'!C4="NE",0,'Náklady související'!B17)</f>
        <v>#REF!</v>
      </c>
    </row>
    <row r="33" spans="2:3" x14ac:dyDescent="0.25">
      <c r="B33" s="87" t="s">
        <v>136</v>
      </c>
      <c r="C33" s="107" t="e">
        <f>IF('Náklady související'!C4="NE",0,'Náklady související'!B19)</f>
        <v>#REF!</v>
      </c>
    </row>
    <row r="34" spans="2:3" x14ac:dyDescent="0.25">
      <c r="B34" s="87" t="s">
        <v>135</v>
      </c>
      <c r="C34" s="108" t="e">
        <f>IF('Náklady související'!C4="NE",0,'Náklady související'!B20)</f>
        <v>#REF!</v>
      </c>
    </row>
    <row r="35" spans="2:3" x14ac:dyDescent="0.25">
      <c r="B35" s="88" t="s">
        <v>138</v>
      </c>
      <c r="C35" s="107" t="e">
        <f>IF('Náklady související'!C4="NE",0,'Náklady související'!B21)</f>
        <v>#REF!</v>
      </c>
    </row>
    <row r="36" spans="2:3" ht="15.75" thickBot="1" x14ac:dyDescent="0.3">
      <c r="B36" s="89" t="s">
        <v>141</v>
      </c>
      <c r="C36" s="109" t="e">
        <f>IF('Náklady související'!C4="NE",0,'Náklady související'!B22)</f>
        <v>#REF!</v>
      </c>
    </row>
    <row r="37" spans="2:3" ht="16.5" thickTop="1" thickBot="1" x14ac:dyDescent="0.3">
      <c r="B37" s="91" t="s">
        <v>110</v>
      </c>
      <c r="C37" s="110" t="e">
        <f>SUM(C29:C36)</f>
        <v>#REF!</v>
      </c>
    </row>
    <row r="38" spans="2:3" x14ac:dyDescent="0.25">
      <c r="B38" s="241"/>
    </row>
  </sheetData>
  <mergeCells count="4">
    <mergeCell ref="B3:B5"/>
    <mergeCell ref="B20:D20"/>
    <mergeCell ref="B21:D21"/>
    <mergeCell ref="B22:B26"/>
  </mergeCells>
  <conditionalFormatting sqref="B7:C7">
    <cfRule type="expression" dxfId="51" priority="48">
      <formula>$D$15&gt;0</formula>
    </cfRule>
  </conditionalFormatting>
  <conditionalFormatting sqref="B8:C8">
    <cfRule type="expression" dxfId="50" priority="47">
      <formula>$D$16&gt;0</formula>
    </cfRule>
  </conditionalFormatting>
  <conditionalFormatting sqref="B9:C9">
    <cfRule type="expression" dxfId="49" priority="46">
      <formula>$D$17&gt;0</formula>
    </cfRule>
  </conditionalFormatting>
  <conditionalFormatting sqref="B6:C6">
    <cfRule type="expression" dxfId="48" priority="43">
      <formula>$D$14&gt;0</formula>
    </cfRule>
  </conditionalFormatting>
  <conditionalFormatting sqref="B10:C10">
    <cfRule type="expression" dxfId="47" priority="41">
      <formula>$D$18&gt;0</formula>
    </cfRule>
  </conditionalFormatting>
  <conditionalFormatting sqref="B11:C11">
    <cfRule type="expression" dxfId="46" priority="40">
      <formula>$D$19&gt;0</formula>
    </cfRule>
  </conditionalFormatting>
  <conditionalFormatting sqref="B13:C13">
    <cfRule type="expression" dxfId="45" priority="257">
      <formula>#REF!&gt;0</formula>
    </cfRule>
  </conditionalFormatting>
  <conditionalFormatting sqref="B14:C14">
    <cfRule type="expression" dxfId="44" priority="258">
      <formula>#REF!&gt;0</formula>
    </cfRule>
  </conditionalFormatting>
  <conditionalFormatting sqref="B12:C12">
    <cfRule type="expression" dxfId="43" priority="259">
      <formula>#REF!&gt;0</formula>
    </cfRule>
  </conditionalFormatting>
  <pageMargins left="0.7" right="0.7" top="0.78740157499999996" bottom="0.78740157499999996" header="0.3" footer="0.3"/>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1:U22"/>
  <sheetViews>
    <sheetView zoomScale="70" zoomScaleNormal="70" workbookViewId="0">
      <selection activeCell="J30" sqref="J30"/>
    </sheetView>
  </sheetViews>
  <sheetFormatPr defaultRowHeight="15" x14ac:dyDescent="0.25"/>
  <cols>
    <col min="2" max="2" width="9.5703125" bestFit="1" customWidth="1"/>
    <col min="3" max="3" width="7.85546875" bestFit="1" customWidth="1"/>
    <col min="4" max="4" width="22" customWidth="1"/>
    <col min="5" max="5" width="8.85546875" bestFit="1" customWidth="1"/>
    <col min="6" max="7" width="8.7109375" bestFit="1" customWidth="1"/>
    <col min="8" max="8" width="20.140625" customWidth="1"/>
    <col min="10" max="10" width="27.5703125" bestFit="1" customWidth="1"/>
    <col min="11" max="11" width="11.42578125" bestFit="1" customWidth="1"/>
    <col min="12" max="12" width="10.140625" customWidth="1"/>
    <col min="13" max="13" width="15.85546875" bestFit="1" customWidth="1"/>
    <col min="14" max="14" width="12.42578125" bestFit="1" customWidth="1"/>
    <col min="15" max="18" width="10.140625" bestFit="1" customWidth="1"/>
    <col min="19" max="19" width="9.7109375" customWidth="1"/>
    <col min="20" max="20" width="15.42578125" customWidth="1"/>
  </cols>
  <sheetData>
    <row r="1" spans="2:21" ht="15.75" thickBot="1" x14ac:dyDescent="0.3">
      <c r="J1" s="66" t="s">
        <v>148</v>
      </c>
      <c r="K1" s="243">
        <v>3.6999999999999998E-2</v>
      </c>
      <c r="M1" s="480">
        <v>2021</v>
      </c>
      <c r="N1" s="480"/>
      <c r="O1" s="480">
        <v>2022</v>
      </c>
      <c r="P1" s="480"/>
      <c r="Q1" s="480">
        <v>2023</v>
      </c>
      <c r="R1" s="480"/>
      <c r="S1" s="76"/>
    </row>
    <row r="2" spans="2:21" ht="24" x14ac:dyDescent="0.25">
      <c r="B2" s="52" t="s">
        <v>91</v>
      </c>
      <c r="C2" s="53" t="s">
        <v>92</v>
      </c>
      <c r="D2" s="53" t="s">
        <v>93</v>
      </c>
      <c r="E2" s="54" t="s">
        <v>94</v>
      </c>
      <c r="F2" s="46" t="s">
        <v>95</v>
      </c>
      <c r="G2" s="46" t="s">
        <v>96</v>
      </c>
      <c r="H2" s="55" t="s">
        <v>97</v>
      </c>
      <c r="J2" s="68" t="s">
        <v>111</v>
      </c>
      <c r="K2" s="69" t="e">
        <f>#REF!</f>
        <v>#REF!</v>
      </c>
      <c r="M2" s="75" t="str">
        <f>CONCATENATE("01.","01.",M1)</f>
        <v>01.01.2021</v>
      </c>
      <c r="N2" s="75" t="str">
        <f>CONCATENATE("31.","12.",M1)</f>
        <v>31.12.2021</v>
      </c>
      <c r="O2" s="75" t="str">
        <f>CONCATENATE("01.","01.",O1)</f>
        <v>01.01.2022</v>
      </c>
      <c r="P2" s="75" t="str">
        <f>CONCATENATE("31.","12.",O1)</f>
        <v>31.12.2022</v>
      </c>
      <c r="Q2" s="75" t="str">
        <f>CONCATENATE("01.","01.",Q1)</f>
        <v>01.01.2023</v>
      </c>
      <c r="R2" s="75" t="str">
        <f>CONCATENATE("31.","12.",Q1)</f>
        <v>31.12.2023</v>
      </c>
      <c r="S2" s="70"/>
    </row>
    <row r="3" spans="2:21" ht="15.75" thickBot="1" x14ac:dyDescent="0.3">
      <c r="B3" s="56"/>
      <c r="C3" s="35"/>
      <c r="D3" s="36"/>
      <c r="E3" s="37" t="s">
        <v>83</v>
      </c>
      <c r="F3" s="38"/>
      <c r="G3" s="38"/>
      <c r="H3" s="57"/>
      <c r="J3" s="71" t="s">
        <v>112</v>
      </c>
      <c r="K3" s="72" t="e">
        <f>#REF!</f>
        <v>#REF!</v>
      </c>
      <c r="M3" s="67" t="s">
        <v>113</v>
      </c>
      <c r="N3" s="67" t="e">
        <f>IF(YEAR($K$2)=YEAR($K$3),IF(M1=YEAR($K$2),$K$4,IF(YEAR($K$3)&gt;YEAR(N2),(IF(YEAR($K$2)&lt;YEAR(N2),(N2-M2+1),IF(YEAR($K$2)=YEAR(N2),(N2-$K$2+1),0))),IF(YEAR($K$3)=YEAR(N2),($K$3-M2+1),0))),IF(YEAR($K$3)&gt;YEAR(N2),(IF(YEAR($K$2)&lt;YEAR(N2),(N2-M2+1),IF(YEAR($K$2)=YEAR(N2),(N2-$K$2+1),0))),IF(YEAR($K$3)=YEAR(N2),($K$3-M2+1),0)))</f>
        <v>#REF!</v>
      </c>
      <c r="O3" s="67" t="s">
        <v>113</v>
      </c>
      <c r="P3" s="67" t="e">
        <f>IF(YEAR($K$2)=YEAR($K$3),IF(O1=YEAR($K$2),$K$4,IF(YEAR($K$3)&gt;YEAR(P2),(IF(YEAR($K$2)&lt;YEAR(P2),(P2-O2+1),IF(YEAR($K$2)=YEAR(P2),(P2-$K$2+1),0))),IF(YEAR($K$3)=YEAR(P2),($K$3-O2+1),0))),IF(YEAR($K$3)&gt;YEAR(P2),(IF(YEAR($K$2)&lt;YEAR(P2),(P2-O2+1),IF(YEAR($K$2)=YEAR(P2),(P2-$K$2+1),0))),IF(YEAR($K$3)=YEAR(P2),($K$3-O2+1),0)))</f>
        <v>#REF!</v>
      </c>
      <c r="Q3" s="67" t="s">
        <v>113</v>
      </c>
      <c r="R3" s="67" t="e">
        <f>IF(YEAR($K$2)=YEAR($K$3),IF(Q1=YEAR($K$2),$K$4,IF(YEAR($K$3)&gt;YEAR(R2),(IF(YEAR($K$2)&lt;YEAR(R2),(R2-Q2+1),IF(YEAR($K$2)=YEAR(R2),(R2-$K$2+1),0))),IF(YEAR($K$3)=YEAR(R2),($K$3-Q2+1),0))),IF(YEAR($K$3)&gt;YEAR(R2),(IF(YEAR($K$2)&lt;YEAR(R2),(R2-Q2+1),IF(YEAR($K$2)=YEAR(R2),(R2-$K$2+1),0))),IF(YEAR($K$3)=YEAR(R2),($K$3-Q2+1),0)))</f>
        <v>#REF!</v>
      </c>
      <c r="S3" s="73"/>
    </row>
    <row r="4" spans="2:21" x14ac:dyDescent="0.25">
      <c r="B4" s="58" t="s">
        <v>98</v>
      </c>
      <c r="C4" s="39"/>
      <c r="D4" s="39" t="s">
        <v>99</v>
      </c>
      <c r="E4" s="40" t="s">
        <v>100</v>
      </c>
      <c r="F4" s="41" t="e">
        <f>$K$2</f>
        <v>#REF!</v>
      </c>
      <c r="G4" s="41" t="e">
        <f>$K$3</f>
        <v>#REF!</v>
      </c>
      <c r="H4" s="59" t="e">
        <f>'Náklady stavební'!F8+'Náklady stavební'!F17+'Náklady stavební'!F26+'Náklady stavební'!F35+'Náklady stavební'!F44+'Náklady stavební'!F53+'Náklady stavební'!F62+'Náklady stavební'!F71+'Náklady stavební'!F80+'Náklady stavební'!F89</f>
        <v>#REF!</v>
      </c>
      <c r="J4" s="67" t="s">
        <v>114</v>
      </c>
      <c r="K4" s="74" t="e">
        <f>K3-K2+1</f>
        <v>#REF!</v>
      </c>
      <c r="L4" s="74"/>
      <c r="M4" s="67"/>
      <c r="N4" s="67"/>
      <c r="O4" s="67"/>
      <c r="P4" s="67"/>
      <c r="Q4" s="67"/>
      <c r="R4" s="67"/>
      <c r="S4" s="67"/>
    </row>
    <row r="5" spans="2:21" ht="15.75" thickBot="1" x14ac:dyDescent="0.3">
      <c r="B5" s="58" t="s">
        <v>101</v>
      </c>
      <c r="C5" s="39"/>
      <c r="D5" s="39" t="s">
        <v>102</v>
      </c>
      <c r="E5" s="42" t="s">
        <v>100</v>
      </c>
      <c r="F5" s="41" t="e">
        <f t="shared" ref="F5:F7" si="0">$K$2</f>
        <v>#REF!</v>
      </c>
      <c r="G5" s="41" t="e">
        <f t="shared" ref="G5:G7" si="1">$K$3</f>
        <v>#REF!</v>
      </c>
      <c r="H5" s="59" t="e">
        <f>'Náklady stavební'!F9+'Náklady stavební'!F18+'Náklady stavební'!F27+'Náklady stavební'!F36+'Náklady stavební'!F45+'Náklady stavební'!F54+'Náklady stavební'!F63+'Náklady stavební'!F72+'Náklady stavební'!F81+'Náklady stavební'!F90</f>
        <v>#REF!</v>
      </c>
    </row>
    <row r="6" spans="2:21" ht="15.75" thickBot="1" x14ac:dyDescent="0.3">
      <c r="B6" s="58" t="s">
        <v>103</v>
      </c>
      <c r="C6" s="39"/>
      <c r="D6" s="39" t="s">
        <v>104</v>
      </c>
      <c r="E6" s="42" t="s">
        <v>100</v>
      </c>
      <c r="F6" s="41" t="e">
        <f t="shared" si="0"/>
        <v>#REF!</v>
      </c>
      <c r="G6" s="41" t="e">
        <f t="shared" si="1"/>
        <v>#REF!</v>
      </c>
      <c r="H6" s="59" t="e">
        <f>'Náklady stavební'!F10+'Náklady stavební'!F19+'Náklady stavební'!F28+'Náklady stavební'!F37+'Náklady stavební'!F46+'Náklady stavební'!F55+'Náklady stavební'!F64+'Náklady stavební'!F73+'Náklady stavební'!F82+'Náklady stavební'!F91</f>
        <v>#REF!</v>
      </c>
      <c r="I6" s="17"/>
      <c r="L6" s="78"/>
      <c r="M6" s="242">
        <v>2020</v>
      </c>
      <c r="N6" s="484">
        <v>2021</v>
      </c>
      <c r="O6" s="484"/>
      <c r="P6" s="484">
        <f>N6+1</f>
        <v>2022</v>
      </c>
      <c r="Q6" s="484"/>
      <c r="R6" s="484">
        <f>P6+1</f>
        <v>2023</v>
      </c>
      <c r="S6" s="484"/>
      <c r="T6" s="478" t="s">
        <v>115</v>
      </c>
      <c r="U6" s="479"/>
    </row>
    <row r="7" spans="2:21" x14ac:dyDescent="0.25">
      <c r="B7" s="58" t="s">
        <v>217</v>
      </c>
      <c r="C7" s="39"/>
      <c r="D7" s="39" t="s">
        <v>218</v>
      </c>
      <c r="E7" s="42" t="s">
        <v>100</v>
      </c>
      <c r="F7" s="41" t="e">
        <f t="shared" si="0"/>
        <v>#REF!</v>
      </c>
      <c r="G7" s="41" t="e">
        <f t="shared" si="1"/>
        <v>#REF!</v>
      </c>
      <c r="H7" s="59" t="e">
        <f>'Náklady stavební'!F11+'Náklady stavební'!F20+'Náklady stavební'!F29+'Náklady stavební'!F38+'Náklady stavební'!F47+'Náklady stavební'!F56+'Náklady stavební'!F65+'Náklady stavební'!F74+'Náklady stavební'!F83+'Náklady stavební'!F92</f>
        <v>#REF!</v>
      </c>
      <c r="L7" s="79" t="s">
        <v>98</v>
      </c>
      <c r="M7" s="244" t="e">
        <f>H4-(N7+P7+R7)</f>
        <v>#REF!</v>
      </c>
      <c r="N7" s="481" t="e">
        <f>$H$4/$K$4*N3</f>
        <v>#REF!</v>
      </c>
      <c r="O7" s="481"/>
      <c r="P7" s="481" t="e">
        <f>$H$4/$K$4*P3</f>
        <v>#REF!</v>
      </c>
      <c r="Q7" s="481"/>
      <c r="R7" s="481" t="e">
        <f>$H$4/$K$4*R3</f>
        <v>#REF!</v>
      </c>
      <c r="S7" s="481"/>
      <c r="T7" s="485" t="e">
        <f>SUM(M7:S7)</f>
        <v>#REF!</v>
      </c>
      <c r="U7" s="486"/>
    </row>
    <row r="8" spans="2:21" ht="15.75" thickBot="1" x14ac:dyDescent="0.3">
      <c r="B8" s="51" t="s">
        <v>110</v>
      </c>
      <c r="C8" s="62"/>
      <c r="D8" s="62"/>
      <c r="E8" s="62"/>
      <c r="F8" s="62"/>
      <c r="G8" s="62"/>
      <c r="H8" s="63" t="e">
        <f>SUM(H4:H6)</f>
        <v>#REF!</v>
      </c>
      <c r="L8" s="58" t="s">
        <v>101</v>
      </c>
      <c r="M8" s="245" t="e">
        <f>H5-(N8+P8+R8)</f>
        <v>#REF!</v>
      </c>
      <c r="N8" s="482" t="e">
        <f>$H$5/$K$4*N3</f>
        <v>#REF!</v>
      </c>
      <c r="O8" s="482"/>
      <c r="P8" s="482" t="e">
        <f>$H$5/$K$4*P3</f>
        <v>#REF!</v>
      </c>
      <c r="Q8" s="482"/>
      <c r="R8" s="482" t="e">
        <f>$H$5/$K$4*R3</f>
        <v>#REF!</v>
      </c>
      <c r="S8" s="482"/>
      <c r="T8" s="487" t="e">
        <f>SUM(M8:S8)</f>
        <v>#REF!</v>
      </c>
      <c r="U8" s="488"/>
    </row>
    <row r="9" spans="2:21" ht="15.75" thickBot="1" x14ac:dyDescent="0.3">
      <c r="L9" s="51" t="s">
        <v>103</v>
      </c>
      <c r="M9" s="246" t="e">
        <f>H6-(N9+P9+R9)</f>
        <v>#REF!</v>
      </c>
      <c r="N9" s="483" t="e">
        <f>$H$6/$K$4*N3</f>
        <v>#REF!</v>
      </c>
      <c r="O9" s="483"/>
      <c r="P9" s="483" t="e">
        <f>$H$6/$K$4*P3</f>
        <v>#REF!</v>
      </c>
      <c r="Q9" s="483"/>
      <c r="R9" s="483" t="e">
        <f>$H$6/$K$4*R3</f>
        <v>#REF!</v>
      </c>
      <c r="S9" s="483"/>
      <c r="T9" s="489" t="e">
        <f>SUM(M9:S9)</f>
        <v>#REF!</v>
      </c>
      <c r="U9" s="490"/>
    </row>
    <row r="10" spans="2:21" ht="24.75" thickBot="1" x14ac:dyDescent="0.3">
      <c r="B10" s="43" t="s">
        <v>91</v>
      </c>
      <c r="C10" s="44" t="s">
        <v>105</v>
      </c>
      <c r="D10" s="44" t="s">
        <v>106</v>
      </c>
      <c r="E10" s="45" t="s">
        <v>94</v>
      </c>
      <c r="F10" s="46" t="s">
        <v>95</v>
      </c>
      <c r="G10" s="46" t="s">
        <v>96</v>
      </c>
      <c r="H10" s="47" t="s">
        <v>107</v>
      </c>
      <c r="L10" s="51" t="s">
        <v>217</v>
      </c>
      <c r="M10" s="246" t="e">
        <f>H7-(N10+P10+R10)</f>
        <v>#REF!</v>
      </c>
      <c r="N10" s="483" t="e">
        <f>$H$7/$K$4*N3</f>
        <v>#REF!</v>
      </c>
      <c r="O10" s="483"/>
      <c r="P10" s="483" t="e">
        <f>$H$7/$K$4*P3</f>
        <v>#REF!</v>
      </c>
      <c r="Q10" s="483"/>
      <c r="R10" s="483" t="e">
        <f>$H$7/$K$4*R3</f>
        <v>#REF!</v>
      </c>
      <c r="S10" s="483"/>
      <c r="T10" s="489" t="e">
        <f>SUM(M10:S10)</f>
        <v>#REF!</v>
      </c>
      <c r="U10" s="490"/>
    </row>
    <row r="11" spans="2:21" ht="15.75" thickBot="1" x14ac:dyDescent="0.3">
      <c r="B11" s="48"/>
      <c r="C11" s="49"/>
      <c r="D11" s="36"/>
      <c r="E11" s="37" t="s">
        <v>83</v>
      </c>
      <c r="F11" s="41"/>
      <c r="G11" s="41"/>
      <c r="H11" s="50"/>
      <c r="L11" s="80" t="s">
        <v>108</v>
      </c>
      <c r="M11" s="247" t="e">
        <f>H12-(N11+P11+R11)</f>
        <v>#REF!</v>
      </c>
      <c r="N11" s="491" t="e">
        <f>$H$12/$K$4*N3</f>
        <v>#REF!</v>
      </c>
      <c r="O11" s="491"/>
      <c r="P11" s="491" t="e">
        <f>$H$12/$K$4*P3</f>
        <v>#REF!</v>
      </c>
      <c r="Q11" s="491"/>
      <c r="R11" s="491" t="e">
        <f>$H$12/$K$4*R3</f>
        <v>#REF!</v>
      </c>
      <c r="S11" s="491"/>
      <c r="T11" s="492" t="e">
        <f>SUM(M11:S11)</f>
        <v>#REF!</v>
      </c>
      <c r="U11" s="493"/>
    </row>
    <row r="12" spans="2:21" ht="16.5" thickTop="1" thickBot="1" x14ac:dyDescent="0.3">
      <c r="B12" s="58" t="s">
        <v>108</v>
      </c>
      <c r="C12" s="39"/>
      <c r="D12" s="39" t="s">
        <v>109</v>
      </c>
      <c r="E12" s="40" t="s">
        <v>100</v>
      </c>
      <c r="F12" s="41" t="e">
        <f>K2</f>
        <v>#REF!</v>
      </c>
      <c r="G12" s="41" t="e">
        <f>K3</f>
        <v>#REF!</v>
      </c>
      <c r="H12" s="64" t="e">
        <f>'Náklady stavební'!F7+'Náklady stavební'!F16+'Náklady stavební'!F25+'Náklady stavební'!F34+'Náklady stavební'!F43+'Náklady stavební'!F52+'Náklady stavební'!F61+'Náklady stavební'!F70+'Náklady stavební'!F79+'Náklady stavební'!F88</f>
        <v>#REF!</v>
      </c>
      <c r="L12" s="81" t="s">
        <v>110</v>
      </c>
      <c r="M12" s="248" t="e">
        <f>SUM(M7:M11)</f>
        <v>#REF!</v>
      </c>
      <c r="N12" s="499" t="e">
        <f>SUM(N7:O11)</f>
        <v>#REF!</v>
      </c>
      <c r="O12" s="499"/>
      <c r="P12" s="499" t="e">
        <f>SUM(P7:Q11)</f>
        <v>#REF!</v>
      </c>
      <c r="Q12" s="499"/>
      <c r="R12" s="499" t="e">
        <f>SUM(R7:S11)</f>
        <v>#REF!</v>
      </c>
      <c r="S12" s="499"/>
      <c r="T12" s="500" t="e">
        <f>SUM(T7:U11)</f>
        <v>#REF!</v>
      </c>
      <c r="U12" s="501"/>
    </row>
    <row r="13" spans="2:21" ht="16.5" thickTop="1" thickBot="1" x14ac:dyDescent="0.3">
      <c r="B13" s="60"/>
      <c r="C13" s="61"/>
      <c r="D13" s="61"/>
      <c r="E13" s="61"/>
      <c r="F13" s="61"/>
      <c r="G13" s="61"/>
      <c r="H13" s="64"/>
      <c r="K13" s="252" t="s">
        <v>5</v>
      </c>
      <c r="L13" s="253" t="s">
        <v>150</v>
      </c>
      <c r="M13" s="249" t="e">
        <f>SUM(M7:M10)</f>
        <v>#REF!</v>
      </c>
      <c r="N13" s="494" t="e">
        <f>(SUM(N7:O10))*POWER(1+$K$1,1)</f>
        <v>#REF!</v>
      </c>
      <c r="O13" s="495"/>
      <c r="P13" s="494" t="e">
        <f>SUM(P7:Q10)*POWER(1+$K$1,2)</f>
        <v>#REF!</v>
      </c>
      <c r="Q13" s="495"/>
      <c r="R13" s="494" t="e">
        <f>SUM(R7:S10)*POWER(1+$K$1,3)</f>
        <v>#REF!</v>
      </c>
      <c r="S13" s="496"/>
      <c r="T13" s="497" t="e">
        <f>SUM(M13:S13)</f>
        <v>#REF!</v>
      </c>
      <c r="U13" s="498"/>
    </row>
    <row r="14" spans="2:21" ht="16.5" thickTop="1" thickBot="1" x14ac:dyDescent="0.3">
      <c r="B14" s="51" t="s">
        <v>110</v>
      </c>
      <c r="C14" s="62"/>
      <c r="D14" s="62"/>
      <c r="E14" s="62"/>
      <c r="F14" s="62"/>
      <c r="G14" s="62"/>
      <c r="H14" s="65" t="e">
        <f>SUM(H12)</f>
        <v>#REF!</v>
      </c>
      <c r="K14" s="252" t="s">
        <v>4</v>
      </c>
      <c r="L14" s="253" t="s">
        <v>150</v>
      </c>
      <c r="M14" s="249" t="e">
        <f>M11</f>
        <v>#REF!</v>
      </c>
      <c r="N14" s="494" t="e">
        <f>N11*POWER(1+$K$1,1)</f>
        <v>#REF!</v>
      </c>
      <c r="O14" s="495"/>
      <c r="P14" s="494" t="e">
        <f>P11*POWER(1+$K$1,2)</f>
        <v>#REF!</v>
      </c>
      <c r="Q14" s="495"/>
      <c r="R14" s="494" t="e">
        <f>R11*POWER(1+$K$1,3)</f>
        <v>#REF!</v>
      </c>
      <c r="S14" s="496"/>
      <c r="T14" s="497" t="e">
        <f>SUM(M14:S14)</f>
        <v>#REF!</v>
      </c>
      <c r="U14" s="498"/>
    </row>
    <row r="15" spans="2:21" ht="16.5" thickTop="1" thickBot="1" x14ac:dyDescent="0.3">
      <c r="L15" s="250" t="s">
        <v>149</v>
      </c>
      <c r="M15" s="251" t="e">
        <f>(M13+M14)-M12</f>
        <v>#REF!</v>
      </c>
      <c r="N15" s="502" t="e">
        <f t="shared" ref="N15:U15" si="2">(N13+N14)-N12</f>
        <v>#REF!</v>
      </c>
      <c r="O15" s="502">
        <f t="shared" si="2"/>
        <v>0</v>
      </c>
      <c r="P15" s="502" t="e">
        <f t="shared" si="2"/>
        <v>#REF!</v>
      </c>
      <c r="Q15" s="502">
        <f t="shared" si="2"/>
        <v>0</v>
      </c>
      <c r="R15" s="502" t="e">
        <f t="shared" si="2"/>
        <v>#REF!</v>
      </c>
      <c r="S15" s="502">
        <f t="shared" si="2"/>
        <v>0</v>
      </c>
      <c r="T15" s="502" t="e">
        <f t="shared" si="2"/>
        <v>#REF!</v>
      </c>
      <c r="U15" s="502">
        <f t="shared" si="2"/>
        <v>0</v>
      </c>
    </row>
    <row r="17" spans="20:20" x14ac:dyDescent="0.25">
      <c r="T17" s="254"/>
    </row>
    <row r="22" spans="20:20" x14ac:dyDescent="0.25">
      <c r="T22" s="254"/>
    </row>
  </sheetData>
  <mergeCells count="43">
    <mergeCell ref="N15:O15"/>
    <mergeCell ref="P15:Q15"/>
    <mergeCell ref="R15:S15"/>
    <mergeCell ref="T15:U15"/>
    <mergeCell ref="N14:O14"/>
    <mergeCell ref="P14:Q14"/>
    <mergeCell ref="R14:S14"/>
    <mergeCell ref="T14:U14"/>
    <mergeCell ref="T11:U11"/>
    <mergeCell ref="T10:U10"/>
    <mergeCell ref="N13:O13"/>
    <mergeCell ref="P13:Q13"/>
    <mergeCell ref="R13:S13"/>
    <mergeCell ref="T13:U13"/>
    <mergeCell ref="P11:Q11"/>
    <mergeCell ref="N12:O12"/>
    <mergeCell ref="P12:Q12"/>
    <mergeCell ref="R12:S12"/>
    <mergeCell ref="T12:U12"/>
    <mergeCell ref="R11:S11"/>
    <mergeCell ref="N7:O7"/>
    <mergeCell ref="N8:O8"/>
    <mergeCell ref="N10:O10"/>
    <mergeCell ref="N11:O11"/>
    <mergeCell ref="M1:N1"/>
    <mergeCell ref="O1:P1"/>
    <mergeCell ref="N6:O6"/>
    <mergeCell ref="N9:O9"/>
    <mergeCell ref="T6:U6"/>
    <mergeCell ref="Q1:R1"/>
    <mergeCell ref="P7:Q7"/>
    <mergeCell ref="P8:Q8"/>
    <mergeCell ref="P10:Q10"/>
    <mergeCell ref="R10:S10"/>
    <mergeCell ref="P6:Q6"/>
    <mergeCell ref="R6:S6"/>
    <mergeCell ref="P9:Q9"/>
    <mergeCell ref="R7:S7"/>
    <mergeCell ref="R8:S8"/>
    <mergeCell ref="R9:S9"/>
    <mergeCell ref="T7:U7"/>
    <mergeCell ref="T8:U8"/>
    <mergeCell ref="T9:U9"/>
  </mergeCells>
  <conditionalFormatting sqref="F3">
    <cfRule type="expression" dxfId="42" priority="58">
      <formula>AND(YEAR($E3)&lt;$B$8,F3&lt;&gt;"")</formula>
    </cfRule>
  </conditionalFormatting>
  <conditionalFormatting sqref="F3">
    <cfRule type="expression" dxfId="41" priority="57">
      <formula>AND(YEAR($E3)&lt;$B$8,F3&lt;&gt;"")</formula>
    </cfRule>
  </conditionalFormatting>
  <conditionalFormatting sqref="G3">
    <cfRule type="cellIs" dxfId="40" priority="56" operator="lessThan">
      <formula>$E3</formula>
    </cfRule>
  </conditionalFormatting>
  <conditionalFormatting sqref="G3">
    <cfRule type="cellIs" dxfId="39" priority="55" operator="lessThan">
      <formula>$E3</formula>
    </cfRule>
  </conditionalFormatting>
  <conditionalFormatting sqref="G3">
    <cfRule type="cellIs" dxfId="38" priority="54" operator="lessThan">
      <formula>$E3</formula>
    </cfRule>
  </conditionalFormatting>
  <conditionalFormatting sqref="F4">
    <cfRule type="expression" dxfId="37" priority="53">
      <formula>AND(YEAR($E4)&lt;$B$8,F4&lt;&gt;"")</formula>
    </cfRule>
  </conditionalFormatting>
  <conditionalFormatting sqref="G4">
    <cfRule type="cellIs" dxfId="36" priority="52" operator="lessThan">
      <formula>$F$4</formula>
    </cfRule>
  </conditionalFormatting>
  <conditionalFormatting sqref="B4:B6 B8">
    <cfRule type="expression" dxfId="35" priority="50">
      <formula>ISTEXT($A4)=TRUE</formula>
    </cfRule>
    <cfRule type="expression" dxfId="34" priority="51">
      <formula>ISTEXT($C4)=TRUE</formula>
    </cfRule>
  </conditionalFormatting>
  <conditionalFormatting sqref="H4:H6">
    <cfRule type="expression" dxfId="33" priority="48">
      <formula>$G4+$I4&gt;0</formula>
    </cfRule>
    <cfRule type="expression" dxfId="32" priority="49">
      <formula>ISTEXT($C4)=TRUE</formula>
    </cfRule>
  </conditionalFormatting>
  <conditionalFormatting sqref="E4">
    <cfRule type="expression" dxfId="31" priority="45">
      <formula>IF(E4="SŽDC",0,IF(E4="Ostatní",0,IF(E4="",0,1)))=1</formula>
    </cfRule>
    <cfRule type="expression" dxfId="30" priority="46">
      <formula>ISTEXT($D4)=TRUE</formula>
    </cfRule>
    <cfRule type="expression" dxfId="29" priority="47">
      <formula>ISTEXT($C4)=TRUE</formula>
    </cfRule>
  </conditionalFormatting>
  <conditionalFormatting sqref="E5:E6">
    <cfRule type="expression" dxfId="28" priority="281">
      <formula>#REF!="Chyba"</formula>
    </cfRule>
  </conditionalFormatting>
  <conditionalFormatting sqref="F11">
    <cfRule type="expression" dxfId="27" priority="42">
      <formula>AND(YEAR($E11)&lt;$B$8,F11&lt;&gt;"")</formula>
    </cfRule>
  </conditionalFormatting>
  <conditionalFormatting sqref="G11">
    <cfRule type="cellIs" dxfId="26" priority="41" operator="lessThan">
      <formula>$E11</formula>
    </cfRule>
  </conditionalFormatting>
  <conditionalFormatting sqref="F12">
    <cfRule type="expression" dxfId="25" priority="40">
      <formula>AND(YEAR($E12)&lt;$B$8,F12&lt;&gt;"")</formula>
    </cfRule>
  </conditionalFormatting>
  <conditionalFormatting sqref="G12">
    <cfRule type="cellIs" dxfId="24" priority="39" operator="lessThan">
      <formula>$F$4</formula>
    </cfRule>
  </conditionalFormatting>
  <conditionalFormatting sqref="B12">
    <cfRule type="expression" dxfId="23" priority="37">
      <formula>ISTEXT($A12)=TRUE</formula>
    </cfRule>
    <cfRule type="expression" dxfId="22" priority="38">
      <formula>ISTEXT($C12)=TRUE</formula>
    </cfRule>
  </conditionalFormatting>
  <conditionalFormatting sqref="E12">
    <cfRule type="expression" dxfId="21" priority="34">
      <formula>IF(E12="SŽDC",0,IF(E12="Ostatní",0,IF(E12="",0,1)))=1</formula>
    </cfRule>
    <cfRule type="expression" dxfId="20" priority="35">
      <formula>ISTEXT($D12)=TRUE</formula>
    </cfRule>
    <cfRule type="expression" dxfId="19" priority="36">
      <formula>ISTEXT($C12)=TRUE</formula>
    </cfRule>
  </conditionalFormatting>
  <conditionalFormatting sqref="B14">
    <cfRule type="expression" dxfId="18" priority="32">
      <formula>ISTEXT($A14)=TRUE</formula>
    </cfRule>
    <cfRule type="expression" dxfId="17" priority="33">
      <formula>ISTEXT($C14)=TRUE</formula>
    </cfRule>
  </conditionalFormatting>
  <conditionalFormatting sqref="L12:L13">
    <cfRule type="expression" dxfId="16" priority="24">
      <formula>ISTEXT($A11)=TRUE</formula>
    </cfRule>
    <cfRule type="expression" dxfId="15" priority="25">
      <formula>ISTEXT($C11)=TRUE</formula>
    </cfRule>
  </conditionalFormatting>
  <conditionalFormatting sqref="L15">
    <cfRule type="expression" dxfId="14" priority="22">
      <formula>ISTEXT($A14)=TRUE</formula>
    </cfRule>
    <cfRule type="expression" dxfId="13" priority="23">
      <formula>ISTEXT($C14)=TRUE</formula>
    </cfRule>
  </conditionalFormatting>
  <conditionalFormatting sqref="K13">
    <cfRule type="expression" dxfId="12" priority="20">
      <formula>ISTEXT($A12)=TRUE</formula>
    </cfRule>
    <cfRule type="expression" dxfId="11" priority="21">
      <formula>ISTEXT($C12)=TRUE</formula>
    </cfRule>
  </conditionalFormatting>
  <conditionalFormatting sqref="K14">
    <cfRule type="expression" dxfId="10" priority="16">
      <formula>ISTEXT($A13)=TRUE</formula>
    </cfRule>
    <cfRule type="expression" dxfId="9" priority="17">
      <formula>ISTEXT($C13)=TRUE</formula>
    </cfRule>
  </conditionalFormatting>
  <conditionalFormatting sqref="L14">
    <cfRule type="expression" dxfId="8" priority="14">
      <formula>ISTEXT($A13)=TRUE</formula>
    </cfRule>
    <cfRule type="expression" dxfId="7" priority="15">
      <formula>ISTEXT($C13)=TRUE</formula>
    </cfRule>
  </conditionalFormatting>
  <conditionalFormatting sqref="B7">
    <cfRule type="expression" dxfId="6" priority="5">
      <formula>ISTEXT($A7)=TRUE</formula>
    </cfRule>
    <cfRule type="expression" dxfId="5" priority="6">
      <formula>ISTEXT($C7)=TRUE</formula>
    </cfRule>
  </conditionalFormatting>
  <conditionalFormatting sqref="H7">
    <cfRule type="expression" dxfId="4" priority="7">
      <formula>$G7+$I7&gt;0</formula>
    </cfRule>
    <cfRule type="expression" dxfId="3" priority="8">
      <formula>ISTEXT($C7)=TRUE</formula>
    </cfRule>
  </conditionalFormatting>
  <conditionalFormatting sqref="E7">
    <cfRule type="expression" dxfId="2" priority="13">
      <formula>#REF!="Chyba"</formula>
    </cfRule>
  </conditionalFormatting>
  <conditionalFormatting sqref="F5:F7">
    <cfRule type="expression" dxfId="1" priority="4">
      <formula>AND(YEAR($E5)&lt;$B$8,F5&lt;&gt;"")</formula>
    </cfRule>
  </conditionalFormatting>
  <conditionalFormatting sqref="G5:G7">
    <cfRule type="cellIs" dxfId="0" priority="3" operator="lessThan">
      <formula>$F$4</formula>
    </cfRule>
  </conditionalFormatting>
  <dataValidations count="15">
    <dataValidation type="date" operator="greaterThanOrEqual" allowBlank="1" showInputMessage="1" showErrorMessage="1" errorTitle="Špatný datum" error="Uvedené datum dokončení realizace SO je v rozporu s datem pro zahájení realizace SO." prompt="Datum ukončení realizace nebo čerpání finančních prostředků pro daný SO." sqref="G4:G7">
      <formula1>F4</formula1>
    </dataValidation>
    <dataValidation allowBlank="1" showInputMessage="1" showErrorMessage="1" prompt="Číslo SO ve formátu_x000a_SO-XX-XX-XX" sqref="C4:C6"/>
    <dataValidation allowBlank="1" showInputMessage="1" showErrorMessage="1" prompt="Název staveního objektu BEZ čísla SO." sqref="D4:D6"/>
    <dataValidation type="date" operator="lessThanOrEqual" allowBlank="1" showInputMessage="1" showErrorMessage="1" error="Uvedený datum realizace SO je v rozporu s datem ukončení SO!" prompt="Datum zahájení realizace nebo čerpání finančních prostředků pro daný SO." sqref="F4:F7">
      <formula1>G4</formula1>
    </dataValidation>
    <dataValidation type="list" allowBlank="1" showInputMessage="1" showErrorMessage="1" error="Kategorie nenalezena!_x000a_" prompt="Monitorovací kategorie dle výběru." sqref="B4:B7 L7:L10">
      <formula1>"E.1.1.1,E.1.1.2,E.1.2,E.1.3,E.1.4,E.1.5,E.1.6,E.1.7,E.1.8,E.1.9,E.1.10,E.2,E.3.1,E.3.2,E.3.3,E.3.4,E.3.5,E.3.6,E.3.7,E.3.8,E.3.9"</formula1>
    </dataValidation>
    <dataValidation type="list" allowBlank="1" showInputMessage="1" showErrorMessage="1" prompt="Označení majetku SŽDC nebo Ostatní provedeno pouze výběrem._x000a_" sqref="E4:E6 E12">
      <formula1>"SŽDC,Ostatní"</formula1>
    </dataValidation>
    <dataValidation type="date" operator="greaterThanOrEqual" allowBlank="1" showInputMessage="1" showErrorMessage="1" errorTitle="Špatný datum" error="Uvedené datum dokončení realizace SO je v rozporu s datem pro zahájení realizace SO." sqref="G3">
      <formula1>F3</formula1>
    </dataValidation>
    <dataValidation type="list" allowBlank="1" showInputMessage="1" showErrorMessage="1" sqref="B3">
      <formula1>"E.1.1.1,E.1.1.2,E.1.2,E.1.3,E.1.4,E.1.5,E.1.6,E.1.7,E.1.8,E.1.9,E.1.10,E.2,E.3.1,E.3.2,E.3.3,E.3.4,E.3.5,E.3.6,E.3.7,E.3.8,E.3.9"</formula1>
    </dataValidation>
    <dataValidation type="list" allowBlank="1" showInputMessage="1" showErrorMessage="1" sqref="B11">
      <formula1>"D.1,D.2,D.3,D.4"</formula1>
    </dataValidation>
    <dataValidation type="date" operator="greaterThanOrEqual" allowBlank="1" showInputMessage="1" showErrorMessage="1" errorTitle="Špatný datum" error="Uvedené datum dokončení realizace PS je v rozporu s datem pro zahájení realizace PS." sqref="G11">
      <formula1>F11</formula1>
    </dataValidation>
    <dataValidation type="list" allowBlank="1" showInputMessage="1" showErrorMessage="1" error="Kategorie nenalezena." prompt="Monitorovací kategorie dle výběru." sqref="B12 L11">
      <formula1>"D.1,D.2,D.3,D.4"</formula1>
    </dataValidation>
    <dataValidation type="date" operator="greaterThanOrEqual" allowBlank="1" showInputMessage="1" showErrorMessage="1" errorTitle="Špatný datum" error="Uvedené datum dokončení realizace PS je v rozporu s datem pro zahájení realizace PS." prompt="Datum ukončení realizace nebo čerpání finančních prostředků pro daný PS." sqref="G12">
      <formula1>F12</formula1>
    </dataValidation>
    <dataValidation type="date" operator="lessThanOrEqual" allowBlank="1" showInputMessage="1" showErrorMessage="1" error="Uvedený datum realizace PS je v rozporu s datem ukončení PS!" prompt="Datum zahájení realizace nebo čerpání finančních prostředků pro daný PS." sqref="F12">
      <formula1>G12</formula1>
    </dataValidation>
    <dataValidation allowBlank="1" showInputMessage="1" showErrorMessage="1" prompt="Číslo PS ve formátu_x000a_PS-XX-XX-XX" sqref="C12"/>
    <dataValidation allowBlank="1" showInputMessage="1" showErrorMessage="1" prompt="Název provozního souboru BEZ čísla PS." sqref="D12"/>
  </dataValidations>
  <pageMargins left="0.7" right="0.7" top="0.78740157499999996" bottom="0.78740157499999996" header="0.3" footer="0.3"/>
  <legacy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6</vt:i4>
      </vt:variant>
      <vt:variant>
        <vt:lpstr>Pojmenované oblasti</vt:lpstr>
      </vt:variant>
      <vt:variant>
        <vt:i4>3</vt:i4>
      </vt:variant>
    </vt:vector>
  </HeadingPairs>
  <TitlesOfParts>
    <vt:vector size="9" baseType="lpstr">
      <vt:lpstr>Náklady související</vt:lpstr>
      <vt:lpstr>Požadavky na výkon a fukci P+R</vt:lpstr>
      <vt:lpstr>SO 98-98</vt:lpstr>
      <vt:lpstr>Náklady stavební</vt:lpstr>
      <vt:lpstr>Tabulky stavby</vt:lpstr>
      <vt:lpstr>Stavebni_naklady</vt:lpstr>
      <vt:lpstr>'Požadavky na výkon a fukci P+R'!Názvy_tisku</vt:lpstr>
      <vt:lpstr>'Požadavky na výkon a fukci P+R'!Oblast_tisku</vt:lpstr>
      <vt:lpstr>'SO 98-98'!Oblast_tisku</vt:lpstr>
    </vt:vector>
  </TitlesOfParts>
  <Company>S-Engineering s.r.o.</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Ing. Mariana Salavová</dc:creator>
  <cp:lastModifiedBy>Seifert Josef</cp:lastModifiedBy>
  <cp:lastPrinted>2020-10-01T09:58:20Z</cp:lastPrinted>
  <dcterms:created xsi:type="dcterms:W3CDTF">2020-09-06T07:23:32Z</dcterms:created>
  <dcterms:modified xsi:type="dcterms:W3CDTF">2021-01-14T08:26:53Z</dcterms:modified>
</cp:coreProperties>
</file>